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D:\Akce VaK\AAA výběrová řízení\Valtice Jiráskova, V+K\"/>
    </mc:Choice>
  </mc:AlternateContent>
  <xr:revisionPtr revIDLastSave="0" documentId="13_ncr:1_{64669F21-9193-465B-A51A-94C0F018D8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SO 02.1.1 - Oprava kanali..." sheetId="2" r:id="rId2"/>
    <sheet name="SO 02.1.2 - Oprava kanali..." sheetId="3" r:id="rId3"/>
    <sheet name="SO 02.2.1 - Oprava vodovodu" sheetId="4" r:id="rId4"/>
    <sheet name="SO 02.2.2 - Oprava vodovo..." sheetId="5" r:id="rId5"/>
    <sheet name="VRN - Vedlejší rozpočtové..." sheetId="8" r:id="rId6"/>
    <sheet name="Kubaturové listy-kanalizace" sheetId="9" r:id="rId7"/>
    <sheet name="Kubaturové listy-vodovod" sheetId="10" r:id="rId8"/>
  </sheets>
  <definedNames>
    <definedName name="_xlnm._FilterDatabase" localSheetId="1" hidden="1">'SO 02.1.1 - Oprava kanali...'!$C$124:$K$238</definedName>
    <definedName name="_xlnm._FilterDatabase" localSheetId="2" hidden="1">'SO 02.1.2 - Oprava kanali...'!$C$123:$K$206</definedName>
    <definedName name="_xlnm._FilterDatabase" localSheetId="3" hidden="1">'SO 02.2.1 - Oprava vodovodu'!$C$123:$K$304</definedName>
    <definedName name="_xlnm._FilterDatabase" localSheetId="4" hidden="1">'SO 02.2.2 - Oprava vodovo...'!$C$121:$K$204</definedName>
    <definedName name="_xlnm._FilterDatabase" localSheetId="5" hidden="1">'VRN - Vedlejší rozpočtové...'!$C$117:$K$151</definedName>
    <definedName name="_xlnm.Print_Titles" localSheetId="0">'Rekapitulace stavby'!$92:$92</definedName>
    <definedName name="_xlnm.Print_Titles" localSheetId="1">'SO 02.1.1 - Oprava kanali...'!$124:$124</definedName>
    <definedName name="_xlnm.Print_Titles" localSheetId="2">'SO 02.1.2 - Oprava kanali...'!$123:$123</definedName>
    <definedName name="_xlnm.Print_Titles" localSheetId="3">'SO 02.2.1 - Oprava vodovodu'!$123:$123</definedName>
    <definedName name="_xlnm.Print_Titles" localSheetId="4">'SO 02.2.2 - Oprava vodovo...'!$121:$121</definedName>
    <definedName name="_xlnm.Print_Titles" localSheetId="5">'VRN - Vedlejší rozpočtové...'!$117:$117</definedName>
    <definedName name="_xlnm.Print_Area" localSheetId="0">'Rekapitulace stavby'!$D$4:$AO$76,'Rekapitulace stavby'!$C$82:$AQ$101</definedName>
    <definedName name="_xlnm.Print_Area" localSheetId="1">'SO 02.1.1 - Oprava kanali...'!$C$4:$J$39,'SO 02.1.1 - Oprava kanali...'!$C$49:$J$75,'SO 02.1.1 - Oprava kanali...'!$C$81:$J$106,'SO 02.1.1 - Oprava kanali...'!$C$112:$K$238</definedName>
    <definedName name="_xlnm.Print_Area" localSheetId="2">'SO 02.1.2 - Oprava kanali...'!$C$4:$J$39,'SO 02.1.2 - Oprava kanali...'!$C$49:$J$75,'SO 02.1.2 - Oprava kanali...'!$C$81:$J$105,'SO 02.1.2 - Oprava kanali...'!$C$111:$K$206</definedName>
    <definedName name="_xlnm.Print_Area" localSheetId="3">'SO 02.2.1 - Oprava vodovodu'!$C$4:$J$39,'SO 02.2.1 - Oprava vodovodu'!$C$49:$J$75,'SO 02.2.1 - Oprava vodovodu'!$C$81:$J$105,'SO 02.2.1 - Oprava vodovodu'!$C$111:$K$304</definedName>
    <definedName name="_xlnm.Print_Area" localSheetId="4">'SO 02.2.2 - Oprava vodovo...'!$C$4:$J$39,'SO 02.2.2 - Oprava vodovo...'!$C$49:$J$75,'SO 02.2.2 - Oprava vodovo...'!$C$81:$J$103,'SO 02.2.2 - Oprava vodovo...'!$C$109:$K$204</definedName>
    <definedName name="_xlnm.Print_Area" localSheetId="5">'VRN - Vedlejší rozpočtové...'!$C$4:$J$39,'VRN - Vedlejší rozpočtové...'!$C$49:$J$75,'VRN - Vedlejší rozpočtové...'!$C$81:$J$99,'VRN - Vedlejší rozpočtové...'!$C$105:$K$151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0" l="1"/>
  <c r="C29" i="10"/>
  <c r="C28" i="10"/>
  <c r="C27" i="10"/>
  <c r="C31" i="10" s="1"/>
  <c r="D17" i="10"/>
  <c r="E17" i="10" s="1"/>
  <c r="L17" i="10" s="1"/>
  <c r="B17" i="10"/>
  <c r="E15" i="10"/>
  <c r="J15" i="10" s="1"/>
  <c r="D15" i="10"/>
  <c r="B15" i="10"/>
  <c r="D13" i="10"/>
  <c r="E13" i="10" s="1"/>
  <c r="L13" i="10" s="1"/>
  <c r="B13" i="10"/>
  <c r="D11" i="10"/>
  <c r="E11" i="10" s="1"/>
  <c r="J11" i="10" s="1"/>
  <c r="B11" i="10"/>
  <c r="D9" i="10"/>
  <c r="E9" i="10" s="1"/>
  <c r="L9" i="10" s="1"/>
  <c r="B9" i="10"/>
  <c r="N29" i="9"/>
  <c r="E29" i="9"/>
  <c r="N28" i="9"/>
  <c r="E28" i="9"/>
  <c r="N27" i="9"/>
  <c r="N33" i="9" s="1"/>
  <c r="E27" i="9"/>
  <c r="N26" i="9"/>
  <c r="H26" i="9"/>
  <c r="J26" i="9" s="1"/>
  <c r="J33" i="9" s="1"/>
  <c r="E26" i="9"/>
  <c r="D15" i="9"/>
  <c r="E15" i="9" s="1"/>
  <c r="B15" i="9"/>
  <c r="D13" i="9"/>
  <c r="E13" i="9" s="1"/>
  <c r="B13" i="9"/>
  <c r="D11" i="9"/>
  <c r="E11" i="9" s="1"/>
  <c r="B11" i="9"/>
  <c r="D9" i="9"/>
  <c r="E9" i="9" s="1"/>
  <c r="B9" i="9"/>
  <c r="J37" i="8"/>
  <c r="J36" i="8"/>
  <c r="AY100" i="1"/>
  <c r="J35" i="8"/>
  <c r="AX100" i="1"/>
  <c r="BI150" i="8"/>
  <c r="BH150" i="8"/>
  <c r="BG150" i="8"/>
  <c r="BF150" i="8"/>
  <c r="T150" i="8"/>
  <c r="T149" i="8"/>
  <c r="R150" i="8"/>
  <c r="R149" i="8"/>
  <c r="P150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J115" i="8"/>
  <c r="F115" i="8"/>
  <c r="J114" i="8"/>
  <c r="F114" i="8"/>
  <c r="F112" i="8"/>
  <c r="E110" i="8"/>
  <c r="J91" i="8"/>
  <c r="F91" i="8"/>
  <c r="J90" i="8"/>
  <c r="F90" i="8"/>
  <c r="F88" i="8"/>
  <c r="E86" i="8"/>
  <c r="J12" i="8"/>
  <c r="J112" i="8" s="1"/>
  <c r="E7" i="8"/>
  <c r="E108" i="8" s="1"/>
  <c r="AY99" i="1"/>
  <c r="AX99" i="1"/>
  <c r="J37" i="5"/>
  <c r="J36" i="5"/>
  <c r="AY98" i="1" s="1"/>
  <c r="J35" i="5"/>
  <c r="AX98" i="1" s="1"/>
  <c r="BI204" i="5"/>
  <c r="BH204" i="5"/>
  <c r="BG204" i="5"/>
  <c r="BF204" i="5"/>
  <c r="T204" i="5"/>
  <c r="T203" i="5" s="1"/>
  <c r="R204" i="5"/>
  <c r="R203" i="5" s="1"/>
  <c r="P204" i="5"/>
  <c r="P203" i="5" s="1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J119" i="5"/>
  <c r="F119" i="5"/>
  <c r="J118" i="5"/>
  <c r="F118" i="5"/>
  <c r="F116" i="5"/>
  <c r="E114" i="5"/>
  <c r="J91" i="5"/>
  <c r="F91" i="5"/>
  <c r="J90" i="5"/>
  <c r="F90" i="5"/>
  <c r="F88" i="5"/>
  <c r="E86" i="5"/>
  <c r="J12" i="5"/>
  <c r="J116" i="5" s="1"/>
  <c r="E7" i="5"/>
  <c r="E112" i="5" s="1"/>
  <c r="J37" i="4"/>
  <c r="J36" i="4"/>
  <c r="AY97" i="1" s="1"/>
  <c r="J35" i="4"/>
  <c r="AX97" i="1"/>
  <c r="BI304" i="4"/>
  <c r="BH304" i="4"/>
  <c r="BG304" i="4"/>
  <c r="BF304" i="4"/>
  <c r="T304" i="4"/>
  <c r="T303" i="4" s="1"/>
  <c r="R304" i="4"/>
  <c r="R303" i="4" s="1"/>
  <c r="P304" i="4"/>
  <c r="P303" i="4" s="1"/>
  <c r="BI301" i="4"/>
  <c r="BH301" i="4"/>
  <c r="BG301" i="4"/>
  <c r="BF301" i="4"/>
  <c r="T301" i="4"/>
  <c r="T300" i="4" s="1"/>
  <c r="R301" i="4"/>
  <c r="R300" i="4" s="1"/>
  <c r="P301" i="4"/>
  <c r="P300" i="4" s="1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R284" i="4"/>
  <c r="P284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J121" i="4"/>
  <c r="F121" i="4"/>
  <c r="J120" i="4"/>
  <c r="F120" i="4"/>
  <c r="F118" i="4"/>
  <c r="E116" i="4"/>
  <c r="J91" i="4"/>
  <c r="F91" i="4"/>
  <c r="J90" i="4"/>
  <c r="F90" i="4"/>
  <c r="F88" i="4"/>
  <c r="E86" i="4"/>
  <c r="J12" i="4"/>
  <c r="J118" i="4" s="1"/>
  <c r="E7" i="4"/>
  <c r="E84" i="4"/>
  <c r="J37" i="3"/>
  <c r="J36" i="3"/>
  <c r="AY96" i="1"/>
  <c r="J35" i="3"/>
  <c r="AX96" i="1"/>
  <c r="BI206" i="3"/>
  <c r="BH206" i="3"/>
  <c r="BG206" i="3"/>
  <c r="BF206" i="3"/>
  <c r="T206" i="3"/>
  <c r="T205" i="3" s="1"/>
  <c r="R206" i="3"/>
  <c r="R205" i="3" s="1"/>
  <c r="P206" i="3"/>
  <c r="P205" i="3" s="1"/>
  <c r="BI203" i="3"/>
  <c r="BH203" i="3"/>
  <c r="BG203" i="3"/>
  <c r="BF203" i="3"/>
  <c r="T203" i="3"/>
  <c r="T202" i="3"/>
  <c r="R203" i="3"/>
  <c r="R202" i="3" s="1"/>
  <c r="P203" i="3"/>
  <c r="P202" i="3" s="1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T167" i="3" s="1"/>
  <c r="R168" i="3"/>
  <c r="R167" i="3"/>
  <c r="P168" i="3"/>
  <c r="P167" i="3" s="1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J121" i="3"/>
  <c r="F121" i="3"/>
  <c r="J120" i="3"/>
  <c r="F120" i="3"/>
  <c r="F118" i="3"/>
  <c r="E116" i="3"/>
  <c r="J91" i="3"/>
  <c r="F91" i="3"/>
  <c r="J90" i="3"/>
  <c r="F90" i="3"/>
  <c r="F88" i="3"/>
  <c r="E86" i="3"/>
  <c r="J12" i="3"/>
  <c r="J88" i="3"/>
  <c r="E7" i="3"/>
  <c r="E114" i="3" s="1"/>
  <c r="J37" i="2"/>
  <c r="J36" i="2"/>
  <c r="AY95" i="1" s="1"/>
  <c r="J35" i="2"/>
  <c r="AX95" i="1" s="1"/>
  <c r="BI238" i="2"/>
  <c r="BH238" i="2"/>
  <c r="BG238" i="2"/>
  <c r="BF238" i="2"/>
  <c r="T238" i="2"/>
  <c r="T237" i="2" s="1"/>
  <c r="R238" i="2"/>
  <c r="R237" i="2" s="1"/>
  <c r="P238" i="2"/>
  <c r="P237" i="2" s="1"/>
  <c r="BI235" i="2"/>
  <c r="BH235" i="2"/>
  <c r="BG235" i="2"/>
  <c r="BF235" i="2"/>
  <c r="T235" i="2"/>
  <c r="T234" i="2" s="1"/>
  <c r="R235" i="2"/>
  <c r="R234" i="2" s="1"/>
  <c r="P235" i="2"/>
  <c r="P234" i="2" s="1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T175" i="2" s="1"/>
  <c r="R176" i="2"/>
  <c r="R175" i="2" s="1"/>
  <c r="P176" i="2"/>
  <c r="P175" i="2" s="1"/>
  <c r="BI173" i="2"/>
  <c r="BH173" i="2"/>
  <c r="BG173" i="2"/>
  <c r="BF173" i="2"/>
  <c r="T173" i="2"/>
  <c r="T172" i="2" s="1"/>
  <c r="R173" i="2"/>
  <c r="R172" i="2" s="1"/>
  <c r="P173" i="2"/>
  <c r="P172" i="2" s="1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J122" i="2"/>
  <c r="F122" i="2"/>
  <c r="J121" i="2"/>
  <c r="F121" i="2"/>
  <c r="F119" i="2"/>
  <c r="E117" i="2"/>
  <c r="J91" i="2"/>
  <c r="F91" i="2"/>
  <c r="J90" i="2"/>
  <c r="F90" i="2"/>
  <c r="F88" i="2"/>
  <c r="E86" i="2"/>
  <c r="J12" i="2"/>
  <c r="J119" i="2" s="1"/>
  <c r="E7" i="2"/>
  <c r="E115" i="2" s="1"/>
  <c r="L90" i="1"/>
  <c r="AM90" i="1"/>
  <c r="AM89" i="1"/>
  <c r="L89" i="1"/>
  <c r="AM87" i="1"/>
  <c r="L87" i="1"/>
  <c r="L85" i="1"/>
  <c r="L84" i="1"/>
  <c r="J150" i="8"/>
  <c r="BK147" i="8"/>
  <c r="J147" i="8"/>
  <c r="BK145" i="8"/>
  <c r="J145" i="8"/>
  <c r="BK143" i="8"/>
  <c r="J143" i="8"/>
  <c r="BK141" i="8"/>
  <c r="J141" i="8"/>
  <c r="BK139" i="8"/>
  <c r="BK137" i="8"/>
  <c r="J135" i="8"/>
  <c r="J133" i="8"/>
  <c r="BK131" i="8"/>
  <c r="J129" i="8"/>
  <c r="BK127" i="8"/>
  <c r="BK125" i="8"/>
  <c r="BK123" i="8"/>
  <c r="BK121" i="8"/>
  <c r="J204" i="5"/>
  <c r="J201" i="5"/>
  <c r="BK199" i="5"/>
  <c r="BK197" i="5"/>
  <c r="J193" i="5"/>
  <c r="BK191" i="5"/>
  <c r="J187" i="5"/>
  <c r="J185" i="5"/>
  <c r="BK183" i="5"/>
  <c r="J181" i="5"/>
  <c r="J179" i="5"/>
  <c r="BK177" i="5"/>
  <c r="J175" i="5"/>
  <c r="BK173" i="5"/>
  <c r="BK171" i="5"/>
  <c r="J168" i="5"/>
  <c r="J166" i="5"/>
  <c r="J164" i="5"/>
  <c r="J162" i="5"/>
  <c r="BK157" i="5"/>
  <c r="J153" i="5"/>
  <c r="J149" i="5"/>
  <c r="J147" i="5"/>
  <c r="BK145" i="5"/>
  <c r="BK143" i="5"/>
  <c r="J141" i="5"/>
  <c r="BK139" i="5"/>
  <c r="BK137" i="5"/>
  <c r="J133" i="5"/>
  <c r="BK129" i="5"/>
  <c r="J127" i="5"/>
  <c r="J125" i="5"/>
  <c r="J298" i="4"/>
  <c r="J296" i="4"/>
  <c r="J294" i="4"/>
  <c r="BK291" i="4"/>
  <c r="BK287" i="4"/>
  <c r="J282" i="4"/>
  <c r="BK280" i="4"/>
  <c r="BK274" i="4"/>
  <c r="J272" i="4"/>
  <c r="BK270" i="4"/>
  <c r="J268" i="4"/>
  <c r="J266" i="4"/>
  <c r="J264" i="4"/>
  <c r="BK262" i="4"/>
  <c r="J260" i="4"/>
  <c r="BK258" i="4"/>
  <c r="J256" i="4"/>
  <c r="BK254" i="4"/>
  <c r="J250" i="4"/>
  <c r="J248" i="4"/>
  <c r="BK246" i="4"/>
  <c r="J244" i="4"/>
  <c r="BK242" i="4"/>
  <c r="BK240" i="4"/>
  <c r="J238" i="4"/>
  <c r="J234" i="4"/>
  <c r="BK232" i="4"/>
  <c r="BK230" i="4"/>
  <c r="J228" i="4"/>
  <c r="BK226" i="4"/>
  <c r="J222" i="4"/>
  <c r="BK218" i="4"/>
  <c r="J216" i="4"/>
  <c r="J212" i="4"/>
  <c r="BK210" i="4"/>
  <c r="BK209" i="4"/>
  <c r="J207" i="4"/>
  <c r="BK204" i="4"/>
  <c r="BK202" i="4"/>
  <c r="BK200" i="4"/>
  <c r="BK197" i="4"/>
  <c r="BK193" i="4"/>
  <c r="J191" i="4"/>
  <c r="BK187" i="4"/>
  <c r="J183" i="4"/>
  <c r="BK180" i="4"/>
  <c r="J180" i="4"/>
  <c r="J178" i="4"/>
  <c r="BK174" i="4"/>
  <c r="J172" i="4"/>
  <c r="BK168" i="4"/>
  <c r="J165" i="4"/>
  <c r="J161" i="4"/>
  <c r="BK157" i="4"/>
  <c r="BK151" i="4"/>
  <c r="J149" i="4"/>
  <c r="J147" i="4"/>
  <c r="J145" i="4"/>
  <c r="BK143" i="4"/>
  <c r="BK139" i="4"/>
  <c r="BK133" i="4"/>
  <c r="BK131" i="4"/>
  <c r="BK129" i="4"/>
  <c r="BK127" i="4"/>
  <c r="J206" i="3"/>
  <c r="J203" i="3"/>
  <c r="J200" i="3"/>
  <c r="J196" i="3"/>
  <c r="BK192" i="3"/>
  <c r="BK188" i="3"/>
  <c r="J186" i="3"/>
  <c r="J184" i="3"/>
  <c r="J182" i="3"/>
  <c r="BK180" i="3"/>
  <c r="BK177" i="3"/>
  <c r="BK175" i="3"/>
  <c r="J173" i="3"/>
  <c r="J171" i="3"/>
  <c r="J168" i="3"/>
  <c r="BK165" i="3"/>
  <c r="BK163" i="3"/>
  <c r="BK159" i="3"/>
  <c r="J157" i="3"/>
  <c r="J155" i="3"/>
  <c r="BK153" i="3"/>
  <c r="J151" i="3"/>
  <c r="BK147" i="3"/>
  <c r="BK145" i="3"/>
  <c r="BK143" i="3"/>
  <c r="J141" i="3"/>
  <c r="J139" i="3"/>
  <c r="J137" i="3"/>
  <c r="J135" i="3"/>
  <c r="BK129" i="3"/>
  <c r="J232" i="2"/>
  <c r="J228" i="2"/>
  <c r="BK224" i="2"/>
  <c r="BK222" i="2"/>
  <c r="BK220" i="2"/>
  <c r="J216" i="2"/>
  <c r="BK214" i="2"/>
  <c r="J208" i="2"/>
  <c r="J206" i="2"/>
  <c r="BK204" i="2"/>
  <c r="J202" i="2"/>
  <c r="J200" i="2"/>
  <c r="J198" i="2"/>
  <c r="BK194" i="2"/>
  <c r="BK192" i="2"/>
  <c r="BK189" i="2"/>
  <c r="J187" i="2"/>
  <c r="BK183" i="2"/>
  <c r="BK181" i="2"/>
  <c r="J179" i="2"/>
  <c r="BK176" i="2"/>
  <c r="BK170" i="2"/>
  <c r="J168" i="2"/>
  <c r="J166" i="2"/>
  <c r="J162" i="2"/>
  <c r="BK160" i="2"/>
  <c r="J158" i="2"/>
  <c r="BK156" i="2"/>
  <c r="BK154" i="2"/>
  <c r="BK148" i="2"/>
  <c r="BK146" i="2"/>
  <c r="BK140" i="2"/>
  <c r="BK138" i="2"/>
  <c r="J134" i="2"/>
  <c r="J132" i="2"/>
  <c r="J130" i="2"/>
  <c r="BK128" i="2"/>
  <c r="BK204" i="5"/>
  <c r="J199" i="5"/>
  <c r="J197" i="5"/>
  <c r="BK193" i="5"/>
  <c r="J191" i="5"/>
  <c r="J189" i="5"/>
  <c r="BK187" i="5"/>
  <c r="BK185" i="5"/>
  <c r="BK179" i="5"/>
  <c r="J177" i="5"/>
  <c r="BK175" i="5"/>
  <c r="J173" i="5"/>
  <c r="BK168" i="5"/>
  <c r="BK164" i="5"/>
  <c r="J159" i="5"/>
  <c r="J157" i="5"/>
  <c r="J155" i="5"/>
  <c r="BK153" i="5"/>
  <c r="BK151" i="5"/>
  <c r="BK149" i="5"/>
  <c r="BK147" i="5"/>
  <c r="BK141" i="5"/>
  <c r="J139" i="5"/>
  <c r="J135" i="5"/>
  <c r="BK131" i="5"/>
  <c r="J129" i="5"/>
  <c r="BK127" i="5"/>
  <c r="BK304" i="4"/>
  <c r="BK301" i="4"/>
  <c r="BK296" i="4"/>
  <c r="BK294" i="4"/>
  <c r="J289" i="4"/>
  <c r="BK284" i="4"/>
  <c r="BK282" i="4"/>
  <c r="BK278" i="4"/>
  <c r="J276" i="4"/>
  <c r="J274" i="4"/>
  <c r="BK266" i="4"/>
  <c r="BK256" i="4"/>
  <c r="J254" i="4"/>
  <c r="J252" i="4"/>
  <c r="J246" i="4"/>
  <c r="J242" i="4"/>
  <c r="J236" i="4"/>
  <c r="J232" i="4"/>
  <c r="J230" i="4"/>
  <c r="J224" i="4"/>
  <c r="J220" i="4"/>
  <c r="BK214" i="4"/>
  <c r="BK212" i="4"/>
  <c r="J206" i="4"/>
  <c r="J204" i="4"/>
  <c r="J197" i="4"/>
  <c r="BK195" i="4"/>
  <c r="J193" i="4"/>
  <c r="BK189" i="4"/>
  <c r="J185" i="4"/>
  <c r="BK178" i="4"/>
  <c r="BK176" i="4"/>
  <c r="J170" i="4"/>
  <c r="BK165" i="4"/>
  <c r="J163" i="4"/>
  <c r="BK159" i="4"/>
  <c r="BK155" i="4"/>
  <c r="J153" i="4"/>
  <c r="BK149" i="4"/>
  <c r="BK147" i="4"/>
  <c r="BK141" i="4"/>
  <c r="J139" i="4"/>
  <c r="BK137" i="4"/>
  <c r="J135" i="4"/>
  <c r="J129" i="4"/>
  <c r="BK200" i="3"/>
  <c r="BK198" i="3"/>
  <c r="J190" i="3"/>
  <c r="BK184" i="3"/>
  <c r="BK173" i="3"/>
  <c r="BK171" i="3"/>
  <c r="BK161" i="3"/>
  <c r="BK157" i="3"/>
  <c r="BK151" i="3"/>
  <c r="J149" i="3"/>
  <c r="BK139" i="3"/>
  <c r="BK133" i="3"/>
  <c r="J131" i="3"/>
  <c r="BK127" i="3"/>
  <c r="BK235" i="2"/>
  <c r="BK232" i="2"/>
  <c r="J230" i="2"/>
  <c r="BK228" i="2"/>
  <c r="J220" i="2"/>
  <c r="J218" i="2"/>
  <c r="J214" i="2"/>
  <c r="BK212" i="2"/>
  <c r="J210" i="2"/>
  <c r="BK208" i="2"/>
  <c r="BK200" i="2"/>
  <c r="BK198" i="2"/>
  <c r="J196" i="2"/>
  <c r="J194" i="2"/>
  <c r="BK185" i="2"/>
  <c r="BK173" i="2"/>
  <c r="J170" i="2"/>
  <c r="BK168" i="2"/>
  <c r="BK166" i="2"/>
  <c r="BK164" i="2"/>
  <c r="J154" i="2"/>
  <c r="J152" i="2"/>
  <c r="J150" i="2"/>
  <c r="BK144" i="2"/>
  <c r="BK142" i="2"/>
  <c r="J140" i="2"/>
  <c r="BK136" i="2"/>
  <c r="J128" i="2"/>
  <c r="BK150" i="8"/>
  <c r="J139" i="8"/>
  <c r="J137" i="8"/>
  <c r="BK135" i="8"/>
  <c r="BK133" i="8"/>
  <c r="J131" i="8"/>
  <c r="BK129" i="8"/>
  <c r="J127" i="8"/>
  <c r="J125" i="8"/>
  <c r="J123" i="8"/>
  <c r="J121" i="8"/>
  <c r="BK201" i="5"/>
  <c r="BK189" i="5"/>
  <c r="J183" i="5"/>
  <c r="BK181" i="5"/>
  <c r="J171" i="5"/>
  <c r="BK166" i="5"/>
  <c r="BK162" i="5"/>
  <c r="BK159" i="5"/>
  <c r="BK155" i="5"/>
  <c r="J151" i="5"/>
  <c r="J145" i="5"/>
  <c r="J143" i="5"/>
  <c r="J137" i="5"/>
  <c r="BK135" i="5"/>
  <c r="BK133" i="5"/>
  <c r="J131" i="5"/>
  <c r="BK125" i="5"/>
  <c r="J304" i="4"/>
  <c r="J301" i="4"/>
  <c r="BK298" i="4"/>
  <c r="J291" i="4"/>
  <c r="BK289" i="4"/>
  <c r="J287" i="4"/>
  <c r="J284" i="4"/>
  <c r="J280" i="4"/>
  <c r="J278" i="4"/>
  <c r="BK276" i="4"/>
  <c r="BK272" i="4"/>
  <c r="J270" i="4"/>
  <c r="BK268" i="4"/>
  <c r="BK264" i="4"/>
  <c r="J262" i="4"/>
  <c r="BK260" i="4"/>
  <c r="J258" i="4"/>
  <c r="BK252" i="4"/>
  <c r="BK250" i="4"/>
  <c r="BK248" i="4"/>
  <c r="BK244" i="4"/>
  <c r="J240" i="4"/>
  <c r="BK238" i="4"/>
  <c r="BK236" i="4"/>
  <c r="BK234" i="4"/>
  <c r="BK228" i="4"/>
  <c r="J226" i="4"/>
  <c r="BK224" i="4"/>
  <c r="BK222" i="4"/>
  <c r="BK220" i="4"/>
  <c r="J218" i="4"/>
  <c r="BK216" i="4"/>
  <c r="J214" i="4"/>
  <c r="J210" i="4"/>
  <c r="J209" i="4"/>
  <c r="BK207" i="4"/>
  <c r="BK206" i="4"/>
  <c r="J202" i="4"/>
  <c r="J200" i="4"/>
  <c r="J195" i="4"/>
  <c r="BK191" i="4"/>
  <c r="J189" i="4"/>
  <c r="J187" i="4"/>
  <c r="BK185" i="4"/>
  <c r="BK183" i="4"/>
  <c r="J176" i="4"/>
  <c r="J174" i="4"/>
  <c r="BK172" i="4"/>
  <c r="BK170" i="4"/>
  <c r="J168" i="4"/>
  <c r="BK163" i="4"/>
  <c r="BK161" i="4"/>
  <c r="J159" i="4"/>
  <c r="J157" i="4"/>
  <c r="J155" i="4"/>
  <c r="BK153" i="4"/>
  <c r="J151" i="4"/>
  <c r="BK145" i="4"/>
  <c r="J143" i="4"/>
  <c r="J141" i="4"/>
  <c r="J137" i="4"/>
  <c r="BK135" i="4"/>
  <c r="J133" i="4"/>
  <c r="J131" i="4"/>
  <c r="J127" i="4"/>
  <c r="BK206" i="3"/>
  <c r="BK203" i="3"/>
  <c r="J198" i="3"/>
  <c r="BK196" i="3"/>
  <c r="J192" i="3"/>
  <c r="BK190" i="3"/>
  <c r="J188" i="3"/>
  <c r="BK186" i="3"/>
  <c r="BK182" i="3"/>
  <c r="J180" i="3"/>
  <c r="J177" i="3"/>
  <c r="J175" i="3"/>
  <c r="BK168" i="3"/>
  <c r="J165" i="3"/>
  <c r="J163" i="3"/>
  <c r="J161" i="3"/>
  <c r="J159" i="3"/>
  <c r="BK155" i="3"/>
  <c r="J153" i="3"/>
  <c r="BK149" i="3"/>
  <c r="J147" i="3"/>
  <c r="J145" i="3"/>
  <c r="J143" i="3"/>
  <c r="BK141" i="3"/>
  <c r="BK137" i="3"/>
  <c r="BK135" i="3"/>
  <c r="J133" i="3"/>
  <c r="BK131" i="3"/>
  <c r="J129" i="3"/>
  <c r="J127" i="3"/>
  <c r="BK238" i="2"/>
  <c r="J238" i="2"/>
  <c r="J235" i="2"/>
  <c r="BK230" i="2"/>
  <c r="J224" i="2"/>
  <c r="J222" i="2"/>
  <c r="BK218" i="2"/>
  <c r="BK216" i="2"/>
  <c r="J212" i="2"/>
  <c r="BK210" i="2"/>
  <c r="BK206" i="2"/>
  <c r="J204" i="2"/>
  <c r="BK202" i="2"/>
  <c r="BK196" i="2"/>
  <c r="J192" i="2"/>
  <c r="J189" i="2"/>
  <c r="BK187" i="2"/>
  <c r="J185" i="2"/>
  <c r="J183" i="2"/>
  <c r="J181" i="2"/>
  <c r="BK179" i="2"/>
  <c r="J176" i="2"/>
  <c r="J173" i="2"/>
  <c r="J164" i="2"/>
  <c r="BK162" i="2"/>
  <c r="J160" i="2"/>
  <c r="BK158" i="2"/>
  <c r="J156" i="2"/>
  <c r="BK152" i="2"/>
  <c r="BK150" i="2"/>
  <c r="J148" i="2"/>
  <c r="J146" i="2"/>
  <c r="J144" i="2"/>
  <c r="J142" i="2"/>
  <c r="J138" i="2"/>
  <c r="J136" i="2"/>
  <c r="BK134" i="2"/>
  <c r="BK132" i="2"/>
  <c r="BK130" i="2"/>
  <c r="AS94" i="1"/>
  <c r="E33" i="9" l="1"/>
  <c r="F9" i="10"/>
  <c r="K9" i="10"/>
  <c r="H11" i="10"/>
  <c r="M11" i="10"/>
  <c r="F13" i="10"/>
  <c r="K13" i="10"/>
  <c r="H15" i="10"/>
  <c r="M15" i="10"/>
  <c r="F17" i="10"/>
  <c r="K17" i="10"/>
  <c r="J9" i="10"/>
  <c r="G11" i="10"/>
  <c r="L11" i="10"/>
  <c r="L20" i="10" s="1"/>
  <c r="J13" i="10"/>
  <c r="G15" i="10"/>
  <c r="L15" i="10"/>
  <c r="J17" i="10"/>
  <c r="H9" i="10"/>
  <c r="M9" i="10"/>
  <c r="F11" i="10"/>
  <c r="K11" i="10"/>
  <c r="H13" i="10"/>
  <c r="M13" i="10"/>
  <c r="F15" i="10"/>
  <c r="K15" i="10"/>
  <c r="H17" i="10"/>
  <c r="M17" i="10"/>
  <c r="G9" i="10"/>
  <c r="G13" i="10"/>
  <c r="G17" i="10"/>
  <c r="L11" i="9"/>
  <c r="G11" i="9"/>
  <c r="M11" i="9"/>
  <c r="H11" i="9"/>
  <c r="J11" i="9"/>
  <c r="K11" i="9"/>
  <c r="F11" i="9"/>
  <c r="L15" i="9"/>
  <c r="G15" i="9"/>
  <c r="M15" i="9"/>
  <c r="H15" i="9"/>
  <c r="J15" i="9"/>
  <c r="K15" i="9"/>
  <c r="F15" i="9"/>
  <c r="J9" i="9"/>
  <c r="J19" i="9" s="1"/>
  <c r="K9" i="9"/>
  <c r="F9" i="9"/>
  <c r="L9" i="9"/>
  <c r="G9" i="9"/>
  <c r="M9" i="9"/>
  <c r="H9" i="9"/>
  <c r="J13" i="9"/>
  <c r="K13" i="9"/>
  <c r="F13" i="9"/>
  <c r="L13" i="9"/>
  <c r="G13" i="9"/>
  <c r="M13" i="9"/>
  <c r="H13" i="9"/>
  <c r="P127" i="2"/>
  <c r="P178" i="2"/>
  <c r="R178" i="2"/>
  <c r="P191" i="2"/>
  <c r="BK227" i="2"/>
  <c r="J227" i="2" s="1"/>
  <c r="J103" i="2" s="1"/>
  <c r="P227" i="2"/>
  <c r="P226" i="2" s="1"/>
  <c r="BK126" i="3"/>
  <c r="J126" i="3" s="1"/>
  <c r="J97" i="3" s="1"/>
  <c r="R126" i="3"/>
  <c r="P170" i="3"/>
  <c r="R170" i="3"/>
  <c r="P179" i="3"/>
  <c r="BK195" i="3"/>
  <c r="J195" i="3" s="1"/>
  <c r="J102" i="3" s="1"/>
  <c r="R195" i="3"/>
  <c r="R194" i="3"/>
  <c r="BK126" i="4"/>
  <c r="J126" i="4" s="1"/>
  <c r="J97" i="4" s="1"/>
  <c r="T126" i="4"/>
  <c r="P167" i="4"/>
  <c r="BK199" i="4"/>
  <c r="J199" i="4" s="1"/>
  <c r="J100" i="4" s="1"/>
  <c r="R199" i="4"/>
  <c r="R293" i="4"/>
  <c r="R286" i="4" s="1"/>
  <c r="R124" i="5"/>
  <c r="R161" i="5"/>
  <c r="T170" i="5"/>
  <c r="T196" i="5"/>
  <c r="T195" i="5"/>
  <c r="BK120" i="8"/>
  <c r="J120" i="8" s="1"/>
  <c r="J97" i="8" s="1"/>
  <c r="BK127" i="2"/>
  <c r="R127" i="2"/>
  <c r="BK178" i="2"/>
  <c r="J178" i="2" s="1"/>
  <c r="J100" i="2" s="1"/>
  <c r="T178" i="2"/>
  <c r="T191" i="2"/>
  <c r="T227" i="2"/>
  <c r="T226" i="2" s="1"/>
  <c r="P126" i="3"/>
  <c r="BK170" i="3"/>
  <c r="J170" i="3" s="1"/>
  <c r="J99" i="3" s="1"/>
  <c r="T170" i="3"/>
  <c r="T179" i="3"/>
  <c r="P195" i="3"/>
  <c r="P194" i="3" s="1"/>
  <c r="T195" i="3"/>
  <c r="T194" i="3" s="1"/>
  <c r="P126" i="4"/>
  <c r="BK167" i="4"/>
  <c r="J167" i="4" s="1"/>
  <c r="J98" i="4" s="1"/>
  <c r="T167" i="4"/>
  <c r="P182" i="4"/>
  <c r="T199" i="4"/>
  <c r="BK293" i="4"/>
  <c r="J293" i="4" s="1"/>
  <c r="J102" i="4" s="1"/>
  <c r="T293" i="4"/>
  <c r="T286" i="4"/>
  <c r="BK124" i="5"/>
  <c r="J124" i="5" s="1"/>
  <c r="J97" i="5" s="1"/>
  <c r="T124" i="5"/>
  <c r="P161" i="5"/>
  <c r="T161" i="5"/>
  <c r="P170" i="5"/>
  <c r="BK196" i="5"/>
  <c r="J196" i="5"/>
  <c r="J101" i="5" s="1"/>
  <c r="R196" i="5"/>
  <c r="R195" i="5" s="1"/>
  <c r="P120" i="8"/>
  <c r="P119" i="8" s="1"/>
  <c r="P118" i="8" s="1"/>
  <c r="AU100" i="1" s="1"/>
  <c r="T120" i="8"/>
  <c r="T119" i="8" s="1"/>
  <c r="T118" i="8" s="1"/>
  <c r="T127" i="2"/>
  <c r="BK191" i="2"/>
  <c r="J191" i="2" s="1"/>
  <c r="J101" i="2" s="1"/>
  <c r="R191" i="2"/>
  <c r="R227" i="2"/>
  <c r="R226" i="2"/>
  <c r="T126" i="3"/>
  <c r="BK179" i="3"/>
  <c r="J179" i="3" s="1"/>
  <c r="J100" i="3" s="1"/>
  <c r="R179" i="3"/>
  <c r="R126" i="4"/>
  <c r="R167" i="4"/>
  <c r="BK182" i="4"/>
  <c r="J182" i="4" s="1"/>
  <c r="J99" i="4" s="1"/>
  <c r="R182" i="4"/>
  <c r="T182" i="4"/>
  <c r="P199" i="4"/>
  <c r="P293" i="4"/>
  <c r="P286" i="4" s="1"/>
  <c r="P124" i="5"/>
  <c r="BK161" i="5"/>
  <c r="J161" i="5" s="1"/>
  <c r="J98" i="5" s="1"/>
  <c r="BK170" i="5"/>
  <c r="J170" i="5" s="1"/>
  <c r="J99" i="5" s="1"/>
  <c r="R170" i="5"/>
  <c r="P196" i="5"/>
  <c r="P195" i="5"/>
  <c r="R120" i="8"/>
  <c r="R119" i="8" s="1"/>
  <c r="R118" i="8" s="1"/>
  <c r="BE136" i="2"/>
  <c r="BE138" i="2"/>
  <c r="BE140" i="2"/>
  <c r="BE142" i="2"/>
  <c r="BE146" i="2"/>
  <c r="BE150" i="2"/>
  <c r="BE156" i="2"/>
  <c r="BE160" i="2"/>
  <c r="BE170" i="2"/>
  <c r="BE179" i="2"/>
  <c r="BE181" i="2"/>
  <c r="BE183" i="2"/>
  <c r="BE187" i="2"/>
  <c r="BE194" i="2"/>
  <c r="BE200" i="2"/>
  <c r="BE208" i="2"/>
  <c r="BE210" i="2"/>
  <c r="BE216" i="2"/>
  <c r="BE224" i="2"/>
  <c r="BE228" i="2"/>
  <c r="BE230" i="2"/>
  <c r="BE232" i="2"/>
  <c r="BE238" i="2"/>
  <c r="BK172" i="2"/>
  <c r="J172" i="2" s="1"/>
  <c r="J98" i="2" s="1"/>
  <c r="BK234" i="2"/>
  <c r="J234" i="2" s="1"/>
  <c r="J104" i="2" s="1"/>
  <c r="BK237" i="2"/>
  <c r="J237" i="2" s="1"/>
  <c r="J105" i="2" s="1"/>
  <c r="J118" i="3"/>
  <c r="BE129" i="3"/>
  <c r="BE133" i="3"/>
  <c r="BE139" i="3"/>
  <c r="BE145" i="3"/>
  <c r="BE147" i="3"/>
  <c r="BE153" i="3"/>
  <c r="BE159" i="3"/>
  <c r="BE168" i="3"/>
  <c r="BE173" i="3"/>
  <c r="BE182" i="3"/>
  <c r="BE186" i="3"/>
  <c r="BE196" i="3"/>
  <c r="BE203" i="3"/>
  <c r="BE206" i="3"/>
  <c r="BK202" i="3"/>
  <c r="J202" i="3" s="1"/>
  <c r="J103" i="3" s="1"/>
  <c r="E114" i="4"/>
  <c r="BE127" i="4"/>
  <c r="BE129" i="4"/>
  <c r="BE131" i="4"/>
  <c r="BE139" i="4"/>
  <c r="BE141" i="4"/>
  <c r="BE151" i="4"/>
  <c r="BE157" i="4"/>
  <c r="BE159" i="4"/>
  <c r="BE161" i="4"/>
  <c r="BE165" i="4"/>
  <c r="BE168" i="4"/>
  <c r="BE170" i="4"/>
  <c r="BE189" i="4"/>
  <c r="BE193" i="4"/>
  <c r="BE197" i="4"/>
  <c r="BE200" i="4"/>
  <c r="BE204" i="4"/>
  <c r="BE212" i="4"/>
  <c r="BE224" i="4"/>
  <c r="BE226" i="4"/>
  <c r="BE232" i="4"/>
  <c r="BE240" i="4"/>
  <c r="BE242" i="4"/>
  <c r="BE250" i="4"/>
  <c r="BE256" i="4"/>
  <c r="BE266" i="4"/>
  <c r="BE270" i="4"/>
  <c r="BE274" i="4"/>
  <c r="BE282" i="4"/>
  <c r="BE284" i="4"/>
  <c r="BE287" i="4"/>
  <c r="BE296" i="4"/>
  <c r="BE301" i="4"/>
  <c r="BE304" i="4"/>
  <c r="BK303" i="4"/>
  <c r="J303" i="4"/>
  <c r="J104" i="4" s="1"/>
  <c r="BE129" i="5"/>
  <c r="BE131" i="5"/>
  <c r="BE133" i="5"/>
  <c r="BE141" i="5"/>
  <c r="BE157" i="5"/>
  <c r="BE164" i="5"/>
  <c r="BE175" i="5"/>
  <c r="BE179" i="5"/>
  <c r="BE187" i="5"/>
  <c r="BE193" i="5"/>
  <c r="BE197" i="5"/>
  <c r="BE199" i="5"/>
  <c r="E84" i="8"/>
  <c r="J88" i="8"/>
  <c r="BE121" i="8"/>
  <c r="BE125" i="8"/>
  <c r="BE135" i="8"/>
  <c r="BE137" i="8"/>
  <c r="BE139" i="8"/>
  <c r="BK149" i="8"/>
  <c r="J149" i="8"/>
  <c r="J98" i="8" s="1"/>
  <c r="BE130" i="2"/>
  <c r="BE132" i="2"/>
  <c r="BE134" i="2"/>
  <c r="BE148" i="2"/>
  <c r="BE162" i="2"/>
  <c r="BE176" i="2"/>
  <c r="BE189" i="2"/>
  <c r="BE192" i="2"/>
  <c r="BE202" i="2"/>
  <c r="BE204" i="2"/>
  <c r="BE220" i="2"/>
  <c r="BE222" i="2"/>
  <c r="BK175" i="2"/>
  <c r="J175" i="2" s="1"/>
  <c r="J99" i="2" s="1"/>
  <c r="E84" i="3"/>
  <c r="BE131" i="3"/>
  <c r="BE137" i="3"/>
  <c r="BE143" i="3"/>
  <c r="BE163" i="3"/>
  <c r="BE175" i="3"/>
  <c r="BE180" i="3"/>
  <c r="BE188" i="3"/>
  <c r="BK167" i="3"/>
  <c r="J167" i="3" s="1"/>
  <c r="J98" i="3" s="1"/>
  <c r="BK205" i="3"/>
  <c r="J205" i="3" s="1"/>
  <c r="J104" i="3" s="1"/>
  <c r="BE133" i="4"/>
  <c r="BE145" i="4"/>
  <c r="BE153" i="4"/>
  <c r="BE163" i="4"/>
  <c r="BE172" i="4"/>
  <c r="BE174" i="4"/>
  <c r="BE183" i="4"/>
  <c r="BE187" i="4"/>
  <c r="BE209" i="4"/>
  <c r="BE216" i="4"/>
  <c r="BE230" i="4"/>
  <c r="BE234" i="4"/>
  <c r="BE238" i="4"/>
  <c r="BE244" i="4"/>
  <c r="BE260" i="4"/>
  <c r="BE262" i="4"/>
  <c r="BE264" i="4"/>
  <c r="BE276" i="4"/>
  <c r="BE280" i="4"/>
  <c r="BE125" i="5"/>
  <c r="BE135" i="5"/>
  <c r="BE137" i="5"/>
  <c r="BE149" i="5"/>
  <c r="BE153" i="5"/>
  <c r="BE162" i="5"/>
  <c r="BE168" i="5"/>
  <c r="BE171" i="5"/>
  <c r="BE173" i="5"/>
  <c r="BE177" i="5"/>
  <c r="BE183" i="5"/>
  <c r="BE191" i="5"/>
  <c r="BE201" i="5"/>
  <c r="BE204" i="5"/>
  <c r="BE150" i="8"/>
  <c r="E84" i="2"/>
  <c r="J88" i="2"/>
  <c r="BE128" i="2"/>
  <c r="BE144" i="2"/>
  <c r="BE152" i="2"/>
  <c r="BE154" i="2"/>
  <c r="BE158" i="2"/>
  <c r="BE164" i="2"/>
  <c r="BE166" i="2"/>
  <c r="BE168" i="2"/>
  <c r="BE173" i="2"/>
  <c r="BE185" i="2"/>
  <c r="BE196" i="2"/>
  <c r="BE198" i="2"/>
  <c r="BE206" i="2"/>
  <c r="BE212" i="2"/>
  <c r="BE214" i="2"/>
  <c r="BE218" i="2"/>
  <c r="BE235" i="2"/>
  <c r="BE127" i="3"/>
  <c r="BE135" i="3"/>
  <c r="BE141" i="3"/>
  <c r="BE149" i="3"/>
  <c r="BE151" i="3"/>
  <c r="BE155" i="3"/>
  <c r="BE157" i="3"/>
  <c r="BE161" i="3"/>
  <c r="BE165" i="3"/>
  <c r="BE171" i="3"/>
  <c r="BE177" i="3"/>
  <c r="BE184" i="3"/>
  <c r="BE190" i="3"/>
  <c r="BE192" i="3"/>
  <c r="BE198" i="3"/>
  <c r="BE200" i="3"/>
  <c r="J88" i="4"/>
  <c r="BE135" i="4"/>
  <c r="BE137" i="4"/>
  <c r="BE143" i="4"/>
  <c r="BE147" i="4"/>
  <c r="BE149" i="4"/>
  <c r="BE155" i="4"/>
  <c r="BE176" i="4"/>
  <c r="BE178" i="4"/>
  <c r="BE180" i="4"/>
  <c r="BE185" i="4"/>
  <c r="BE191" i="4"/>
  <c r="BE195" i="4"/>
  <c r="BE202" i="4"/>
  <c r="BE206" i="4"/>
  <c r="BE207" i="4"/>
  <c r="BE210" i="4"/>
  <c r="BE214" i="4"/>
  <c r="BE218" i="4"/>
  <c r="BE220" i="4"/>
  <c r="BE222" i="4"/>
  <c r="BE228" i="4"/>
  <c r="BE236" i="4"/>
  <c r="BE246" i="4"/>
  <c r="BE248" i="4"/>
  <c r="BE252" i="4"/>
  <c r="BE254" i="4"/>
  <c r="BE258" i="4"/>
  <c r="BE268" i="4"/>
  <c r="BE272" i="4"/>
  <c r="BE278" i="4"/>
  <c r="BE289" i="4"/>
  <c r="BE291" i="4"/>
  <c r="BE294" i="4"/>
  <c r="BE298" i="4"/>
  <c r="BK286" i="4"/>
  <c r="J286" i="4" s="1"/>
  <c r="J101" i="4" s="1"/>
  <c r="BK300" i="4"/>
  <c r="J300" i="4"/>
  <c r="J103" i="4" s="1"/>
  <c r="E84" i="5"/>
  <c r="J88" i="5"/>
  <c r="BE127" i="5"/>
  <c r="BE139" i="5"/>
  <c r="BE143" i="5"/>
  <c r="BE145" i="5"/>
  <c r="BE147" i="5"/>
  <c r="BE151" i="5"/>
  <c r="BE155" i="5"/>
  <c r="BE159" i="5"/>
  <c r="BE166" i="5"/>
  <c r="BE181" i="5"/>
  <c r="BE185" i="5"/>
  <c r="BE189" i="5"/>
  <c r="BK203" i="5"/>
  <c r="J203" i="5" s="1"/>
  <c r="J102" i="5" s="1"/>
  <c r="BE123" i="8"/>
  <c r="BE127" i="8"/>
  <c r="BE129" i="8"/>
  <c r="BE131" i="8"/>
  <c r="BE133" i="8"/>
  <c r="BE141" i="8"/>
  <c r="BE143" i="8"/>
  <c r="BE145" i="8"/>
  <c r="BE147" i="8"/>
  <c r="F36" i="2"/>
  <c r="BC95" i="1" s="1"/>
  <c r="J34" i="5"/>
  <c r="AW98" i="1" s="1"/>
  <c r="F35" i="8"/>
  <c r="BB100" i="1" s="1"/>
  <c r="F35" i="2"/>
  <c r="BB95" i="1" s="1"/>
  <c r="F34" i="3"/>
  <c r="BA96" i="1" s="1"/>
  <c r="F34" i="5"/>
  <c r="BA98" i="1" s="1"/>
  <c r="F37" i="5"/>
  <c r="BD98" i="1" s="1"/>
  <c r="J34" i="2"/>
  <c r="AW95" i="1" s="1"/>
  <c r="F37" i="3"/>
  <c r="BD96" i="1" s="1"/>
  <c r="F36" i="4"/>
  <c r="BC97" i="1"/>
  <c r="F36" i="5"/>
  <c r="BC98" i="1" s="1"/>
  <c r="AW99" i="1"/>
  <c r="F34" i="8"/>
  <c r="BA100" i="1" s="1"/>
  <c r="F37" i="4"/>
  <c r="BD97" i="1"/>
  <c r="F34" i="2"/>
  <c r="BA95" i="1" s="1"/>
  <c r="J34" i="3"/>
  <c r="AW96" i="1" s="1"/>
  <c r="F34" i="4"/>
  <c r="BA97" i="1" s="1"/>
  <c r="J34" i="4"/>
  <c r="AW97" i="1" s="1"/>
  <c r="F35" i="5"/>
  <c r="BB98" i="1" s="1"/>
  <c r="J34" i="8"/>
  <c r="AW100" i="1" s="1"/>
  <c r="F36" i="3"/>
  <c r="BC96" i="1" s="1"/>
  <c r="F37" i="8"/>
  <c r="BD100" i="1" s="1"/>
  <c r="F37" i="2"/>
  <c r="BD95" i="1" s="1"/>
  <c r="F35" i="3"/>
  <c r="BB96" i="1" s="1"/>
  <c r="F35" i="4"/>
  <c r="BB97" i="1" s="1"/>
  <c r="F36" i="8"/>
  <c r="BC100" i="1" s="1"/>
  <c r="T123" i="5" l="1"/>
  <c r="T122" i="5" s="1"/>
  <c r="T126" i="2"/>
  <c r="T125" i="2" s="1"/>
  <c r="T125" i="3"/>
  <c r="T124" i="3" s="1"/>
  <c r="P126" i="2"/>
  <c r="P125" i="2" s="1"/>
  <c r="AU95" i="1" s="1"/>
  <c r="H20" i="10"/>
  <c r="H22" i="10" s="1"/>
  <c r="G19" i="9"/>
  <c r="G21" i="9" s="1"/>
  <c r="K20" i="10"/>
  <c r="J20" i="10"/>
  <c r="G20" i="10"/>
  <c r="G22" i="10" s="1"/>
  <c r="M20" i="10"/>
  <c r="F20" i="10"/>
  <c r="F22" i="10" s="1"/>
  <c r="H19" i="9"/>
  <c r="H21" i="9" s="1"/>
  <c r="F19" i="9"/>
  <c r="F21" i="9" s="1"/>
  <c r="L19" i="9"/>
  <c r="M19" i="9"/>
  <c r="K19" i="9"/>
  <c r="P125" i="4"/>
  <c r="P124" i="4" s="1"/>
  <c r="AU97" i="1" s="1"/>
  <c r="R126" i="2"/>
  <c r="R125" i="2" s="1"/>
  <c r="AU99" i="1"/>
  <c r="R125" i="4"/>
  <c r="R124" i="4"/>
  <c r="P125" i="3"/>
  <c r="P124" i="3" s="1"/>
  <c r="AU96" i="1" s="1"/>
  <c r="R123" i="5"/>
  <c r="R122" i="5" s="1"/>
  <c r="R125" i="3"/>
  <c r="R124" i="3" s="1"/>
  <c r="P123" i="5"/>
  <c r="P122" i="5" s="1"/>
  <c r="AU98" i="1" s="1"/>
  <c r="T125" i="4"/>
  <c r="T124" i="4" s="1"/>
  <c r="J127" i="2"/>
  <c r="J97" i="2"/>
  <c r="BK226" i="2"/>
  <c r="J226" i="2" s="1"/>
  <c r="J102" i="2" s="1"/>
  <c r="BK194" i="3"/>
  <c r="J194" i="3" s="1"/>
  <c r="J101" i="3" s="1"/>
  <c r="BK119" i="8"/>
  <c r="J119" i="8" s="1"/>
  <c r="J96" i="8" s="1"/>
  <c r="BK125" i="4"/>
  <c r="J125" i="4"/>
  <c r="J96" i="4" s="1"/>
  <c r="BK195" i="5"/>
  <c r="J195" i="5" s="1"/>
  <c r="J100" i="5" s="1"/>
  <c r="F33" i="5"/>
  <c r="AZ98" i="1" s="1"/>
  <c r="BC94" i="1"/>
  <c r="W32" i="1" s="1"/>
  <c r="J33" i="2"/>
  <c r="AV95" i="1" s="1"/>
  <c r="AT95" i="1" s="1"/>
  <c r="AV99" i="1"/>
  <c r="AT99" i="1" s="1"/>
  <c r="BD94" i="1"/>
  <c r="W33" i="1" s="1"/>
  <c r="F33" i="3"/>
  <c r="AZ96" i="1" s="1"/>
  <c r="J33" i="5"/>
  <c r="AV98" i="1" s="1"/>
  <c r="AT98" i="1" s="1"/>
  <c r="J33" i="3"/>
  <c r="AV96" i="1" s="1"/>
  <c r="AT96" i="1" s="1"/>
  <c r="J33" i="8"/>
  <c r="AV100" i="1" s="1"/>
  <c r="AT100" i="1" s="1"/>
  <c r="J33" i="4"/>
  <c r="AV97" i="1" s="1"/>
  <c r="AT97" i="1" s="1"/>
  <c r="BB94" i="1"/>
  <c r="W31" i="1" s="1"/>
  <c r="BA94" i="1"/>
  <c r="W30" i="1" s="1"/>
  <c r="F33" i="2"/>
  <c r="AZ95" i="1" s="1"/>
  <c r="F33" i="4"/>
  <c r="AZ97" i="1" s="1"/>
  <c r="F33" i="8"/>
  <c r="AZ100" i="1" s="1"/>
  <c r="M22" i="9" l="1"/>
  <c r="M23" i="10"/>
  <c r="C35" i="9"/>
  <c r="C36" i="9"/>
  <c r="BK125" i="3"/>
  <c r="J125" i="3" s="1"/>
  <c r="J96" i="3" s="1"/>
  <c r="BK123" i="5"/>
  <c r="J123" i="5" s="1"/>
  <c r="J96" i="5" s="1"/>
  <c r="BK126" i="2"/>
  <c r="J126" i="2" s="1"/>
  <c r="J96" i="2" s="1"/>
  <c r="BK118" i="8"/>
  <c r="J118" i="8" s="1"/>
  <c r="J95" i="8" s="1"/>
  <c r="BK124" i="4"/>
  <c r="J124" i="4"/>
  <c r="J30" i="4" s="1"/>
  <c r="AG97" i="1" s="1"/>
  <c r="AN97" i="1" s="1"/>
  <c r="AZ94" i="1"/>
  <c r="W29" i="1" s="1"/>
  <c r="AU94" i="1"/>
  <c r="AW94" i="1"/>
  <c r="AK30" i="1" s="1"/>
  <c r="AY94" i="1"/>
  <c r="AX94" i="1"/>
  <c r="C33" i="10" l="1"/>
  <c r="C34" i="10"/>
  <c r="BK124" i="3"/>
  <c r="J124" i="3" s="1"/>
  <c r="J30" i="3" s="1"/>
  <c r="AG96" i="1" s="1"/>
  <c r="AN96" i="1" s="1"/>
  <c r="BK125" i="2"/>
  <c r="J125" i="2" s="1"/>
  <c r="J95" i="2" s="1"/>
  <c r="J39" i="4"/>
  <c r="J95" i="4"/>
  <c r="BK122" i="5"/>
  <c r="J122" i="5" s="1"/>
  <c r="J95" i="5" s="1"/>
  <c r="J30" i="8"/>
  <c r="AG100" i="1" s="1"/>
  <c r="AN100" i="1" s="1"/>
  <c r="AV94" i="1"/>
  <c r="AK29" i="1" s="1"/>
  <c r="J95" i="3" l="1"/>
  <c r="J39" i="3"/>
  <c r="J39" i="8"/>
  <c r="AT94" i="1"/>
  <c r="J30" i="2"/>
  <c r="AG95" i="1" s="1"/>
  <c r="AN95" i="1" s="1"/>
  <c r="J30" i="5"/>
  <c r="AG98" i="1" s="1"/>
  <c r="AN98" i="1" s="1"/>
  <c r="J39" i="2" l="1"/>
  <c r="J39" i="5"/>
  <c r="AG94" i="1"/>
  <c r="AK26" i="1" l="1"/>
  <c r="AK35" i="1" s="1"/>
  <c r="AN94" i="1"/>
</calcChain>
</file>

<file path=xl/sharedStrings.xml><?xml version="1.0" encoding="utf-8"?>
<sst xmlns="http://schemas.openxmlformats.org/spreadsheetml/2006/main" count="6393" uniqueCount="960">
  <si>
    <t>Export Komplet</t>
  </si>
  <si>
    <t/>
  </si>
  <si>
    <t>2.0</t>
  </si>
  <si>
    <t>ZAMOK</t>
  </si>
  <si>
    <t>False</t>
  </si>
  <si>
    <t>{4ec0d177-5897-47e5-b848-b37cd15cad5f}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</si>
  <si>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</si>
  <si>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</si>
  <si>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</si>
  <si>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</si>
  <si>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</si>
  <si>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</si>
  <si>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</si>
  <si>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VALTJIRASKOVA</t>
  </si>
  <si>
    <t>Stavba:</t>
  </si>
  <si>
    <t xml:space="preserve"> VALTICE – ul. Jiráskova a ul. Vilová, kanalizace a vodovod, SO 02 - Jiráskova</t>
  </si>
  <si>
    <t>KSO:</t>
  </si>
  <si>
    <t>827</t>
  </si>
  <si>
    <t>CC-CZ:</t>
  </si>
  <si>
    <t>222</t>
  </si>
  <si>
    <t>Místo:</t>
  </si>
  <si>
    <t>Valtice</t>
  </si>
  <si>
    <t>Datum:</t>
  </si>
  <si>
    <t>27. 5. 2020</t>
  </si>
  <si>
    <t>CZ-CPV:</t>
  </si>
  <si>
    <t>50000000-5</t>
  </si>
  <si>
    <t>CZ-CPA:</t>
  </si>
  <si>
    <t>42.2</t>
  </si>
  <si>
    <t>Zadavatel:</t>
  </si>
  <si>
    <t>IČ:</t>
  </si>
  <si>
    <t>Vodovody a kanalizace Břeclav, a.s.</t>
  </si>
  <si>
    <t>DIČ:</t>
  </si>
  <si>
    <t>Zhotovitel:</t>
  </si>
  <si>
    <t>není znám</t>
  </si>
  <si>
    <t>Projektant:</t>
  </si>
  <si>
    <t>Jiří Třináctý, DiS.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</si>
  <si>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</si>
  <si>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</si>
  <si>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</si>
  <si>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</si>
  <si>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</si>
  <si>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</si>
  <si>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</si>
  <si>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</si>
  <si>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</si>
  <si>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</si>
  <si>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</si>
  <si>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</si>
  <si>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</si>
  <si>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</si>
  <si>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</si>
  <si>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</si>
  <si>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</si>
  <si>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</si>
  <si>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</si>
  <si>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</si>
  <si>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</si>
  <si>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</si>
  <si>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</si>
  <si>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</si>
  <si>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</si>
  <si>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</si>
  <si>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</si>
  <si>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</si>
  <si>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</si>
  <si>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</si>
  <si>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</si>
  <si>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</si>
  <si>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</si>
  <si>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</si>
  <si>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</si>
  <si>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</si>
  <si>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</si>
  <si>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</si>
  <si>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</si>
  <si>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</si>
  <si>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</si>
  <si>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</si>
  <si>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</si>
  <si>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</si>
  <si>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</si>
  <si>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</si>
  <si>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</si>
  <si>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</si>
  <si>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02.1.1</t>
  </si>
  <si>
    <t>Oprava kanalizace - stoka</t>
  </si>
  <si>
    <t>STA</t>
  </si>
  <si>
    <t>1</t>
  </si>
  <si>
    <t>{273037fe-1763-4486-8c5f-fb6b3c8f952e}</t>
  </si>
  <si>
    <t>2</t>
  </si>
  <si>
    <t>SO 02.1.2</t>
  </si>
  <si>
    <t>Oprava kanalizace - přípojky</t>
  </si>
  <si>
    <t>{d2f2ce63-3c95-436f-a408-14a235e3ffdb}</t>
  </si>
  <si>
    <t>827 21</t>
  </si>
  <si>
    <t>SO 02.2.1</t>
  </si>
  <si>
    <t>Oprava vodovodu</t>
  </si>
  <si>
    <t>{95b7af77-e095-48b1-b396-f659f980765e}</t>
  </si>
  <si>
    <t>827 1</t>
  </si>
  <si>
    <t>SO 02.2.2</t>
  </si>
  <si>
    <t>Oprava vodovod - přípojky</t>
  </si>
  <si>
    <t>{995e2d35-092a-4dd6-a1a1-a3a59f28f759}</t>
  </si>
  <si>
    <t>822 27</t>
  </si>
  <si>
    <t>{b1589b96-13f0-4d3f-895a-5d9916781a90}</t>
  </si>
  <si>
    <t>VRN</t>
  </si>
  <si>
    <t>Vedlejší rozpočtové náklady</t>
  </si>
  <si>
    <t>{03e52e17-0aa0-48b1-98c6-455b4e4ce334}</t>
  </si>
  <si>
    <t>KRYCÍ LIST SOUPISU PRACÍ</t>
  </si>
  <si>
    <t>Objekt:</t>
  </si>
  <si>
    <t>SO 02.1.1 - Oprava kanalizace - stoka</t>
  </si>
  <si>
    <t>2223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</si>
  <si>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</si>
  <si>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</si>
  <si>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</si>
  <si>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</si>
  <si>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</si>
  <si>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</si>
  <si>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</si>
  <si>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</si>
  <si>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</si>
  <si>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</si>
  <si>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</si>
  <si>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</si>
  <si>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</si>
  <si>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</si>
  <si>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</si>
  <si>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</si>
  <si>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</si>
  <si>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</si>
  <si>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</si>
  <si>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</si>
  <si>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</si>
  <si>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</si>
  <si>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</si>
  <si>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</si>
  <si>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</si>
  <si>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</si>
  <si>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</si>
  <si>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</si>
  <si>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</si>
  <si>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</si>
  <si>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</si>
  <si>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</si>
  <si>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</si>
  <si>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</si>
  <si>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pl nad 200 m2 z kameniva drceného tl 300 mm</t>
  </si>
  <si>
    <t>m2</t>
  </si>
  <si>
    <t>4</t>
  </si>
  <si>
    <t>1295308586</t>
  </si>
  <si>
    <t>VV</t>
  </si>
  <si>
    <t>1,25*126,50+0,70*1,30*2*4</t>
  </si>
  <si>
    <t>115101201</t>
  </si>
  <si>
    <t>Čerpání vody na dopravní výšku do 10 m průměrný přítok do 500 l/min</t>
  </si>
  <si>
    <t>hr</t>
  </si>
  <si>
    <t>-1761755259</t>
  </si>
  <si>
    <t>20*24 "voda z výkopu"</t>
  </si>
  <si>
    <t>3</t>
  </si>
  <si>
    <t>115101202</t>
  </si>
  <si>
    <t>Čerpání vody na dopravní výšku do 10 m průměrný přítok do 1000 l/min</t>
  </si>
  <si>
    <t>hod</t>
  </si>
  <si>
    <t>1697123857</t>
  </si>
  <si>
    <t>20*24 "přečerpávání stoky"</t>
  </si>
  <si>
    <t>115101301</t>
  </si>
  <si>
    <t>Pohotovost čerpací soupravy pro dopravní výšku do 10 m přítok do 500 l/min</t>
  </si>
  <si>
    <t>den</t>
  </si>
  <si>
    <t>-1895375675</t>
  </si>
  <si>
    <t>20 "voda z výkopu"</t>
  </si>
  <si>
    <t>5</t>
  </si>
  <si>
    <t>115101302</t>
  </si>
  <si>
    <t>Pohotovost čerpací soupravy pro dopravní výšku do 10 m přítok do 1000 l/min</t>
  </si>
  <si>
    <t>701614711</t>
  </si>
  <si>
    <t>20 "přečerpávání stoky"</t>
  </si>
  <si>
    <t>6</t>
  </si>
  <si>
    <t>119001401</t>
  </si>
  <si>
    <t>Dočasné zajištění potrubí ocelového nebo litinového DN do 200</t>
  </si>
  <si>
    <t>m</t>
  </si>
  <si>
    <t>1641367698</t>
  </si>
  <si>
    <t>1,23*8</t>
  </si>
  <si>
    <t>7</t>
  </si>
  <si>
    <t>119001421</t>
  </si>
  <si>
    <t>Dočasné zajištění kabelů a kabelových tratí ze 3 volně ložených kabelů</t>
  </si>
  <si>
    <t>1435108818</t>
  </si>
  <si>
    <t>1,23*5</t>
  </si>
  <si>
    <t>8</t>
  </si>
  <si>
    <t>130001101</t>
  </si>
  <si>
    <t>Příplatek za ztížení vykopávky v blízkosti pozemního vedení</t>
  </si>
  <si>
    <t>m3</t>
  </si>
  <si>
    <t>-585539790</t>
  </si>
  <si>
    <t>13*1,80*1,50*2,00</t>
  </si>
  <si>
    <t>9</t>
  </si>
  <si>
    <t>132254205</t>
  </si>
  <si>
    <t>Hloubení zapažených rýh š do 2000 mm v hornině třídy těžitelnosti I, skupiny 3 objem do 1000 m3</t>
  </si>
  <si>
    <t>1077567738</t>
  </si>
  <si>
    <t>410,82"viz.kubaturové listy"</t>
  </si>
  <si>
    <t>10</t>
  </si>
  <si>
    <t>151101102</t>
  </si>
  <si>
    <t>Zřízení příložného pažení a rozepření stěn rýh hl do 4 m</t>
  </si>
  <si>
    <t>1397930951</t>
  </si>
  <si>
    <t>630,07"viz.kubaturové listy"</t>
  </si>
  <si>
    <t>11</t>
  </si>
  <si>
    <t>151101112</t>
  </si>
  <si>
    <t>Odstranění příložného pažení a rozepření stěn rýh hl do 4 m</t>
  </si>
  <si>
    <t>-796213850</t>
  </si>
  <si>
    <t>630,07</t>
  </si>
  <si>
    <t>12</t>
  </si>
  <si>
    <t>161101102</t>
  </si>
  <si>
    <t>Svislé přemístění výkopku z horniny tř. 1 až 4 hl výkopu do 4 m</t>
  </si>
  <si>
    <t>-133035710</t>
  </si>
  <si>
    <t>410,82</t>
  </si>
  <si>
    <t>13</t>
  </si>
  <si>
    <t>162751117</t>
  </si>
  <si>
    <t>Vodorovné přemístění do 10000 m výkopku/sypaniny z horniny třídy těžitelnosti I, skupiny 1 až 3</t>
  </si>
  <si>
    <t>-1629605491</t>
  </si>
  <si>
    <t>14</t>
  </si>
  <si>
    <t>167101101</t>
  </si>
  <si>
    <t>Nakládání výkopku z hornin tř. 1 až 4 do 100 m3</t>
  </si>
  <si>
    <t>-489195473</t>
  </si>
  <si>
    <t>171201101</t>
  </si>
  <si>
    <t>Uložení sypaniny do násypů nezhutněných</t>
  </si>
  <si>
    <t>-1752351034</t>
  </si>
  <si>
    <t>16</t>
  </si>
  <si>
    <t>171201221</t>
  </si>
  <si>
    <t>Poplatek za uložení na skládce (skládkovné) zeminy a kamení kód odpadu 17 05 04</t>
  </si>
  <si>
    <t>t</t>
  </si>
  <si>
    <t>2089181385</t>
  </si>
  <si>
    <t>165,405*0,30*2,00 "kamenivo z podkladních vrstev"</t>
  </si>
  <si>
    <t>17</t>
  </si>
  <si>
    <t>171201231</t>
  </si>
  <si>
    <t>Poplatek za uložení zeminy a kamení na recyklační skládce (skládkovné) kód odpadu 17 05 04</t>
  </si>
  <si>
    <t>-1385465999</t>
  </si>
  <si>
    <t>410,82*2,00 "výkopek"</t>
  </si>
  <si>
    <t>18</t>
  </si>
  <si>
    <t>174101101</t>
  </si>
  <si>
    <t>Zásyp jam, šachet rýh nebo kolem objektů sypaninou se zhutněním</t>
  </si>
  <si>
    <t>1693947634</t>
  </si>
  <si>
    <t>410,82-(3,14*0,20*0,20*126,50)-31,90-82,91"objem výkopu-objem potrubí-deska-obsyp"</t>
  </si>
  <si>
    <t>19</t>
  </si>
  <si>
    <t>M</t>
  </si>
  <si>
    <t>583312000</t>
  </si>
  <si>
    <t>kamenivo těžené zásypový materiál</t>
  </si>
  <si>
    <t>-1268661114</t>
  </si>
  <si>
    <t>280,122*2,0</t>
  </si>
  <si>
    <t>20</t>
  </si>
  <si>
    <t>175101101</t>
  </si>
  <si>
    <t>Obsyp potrubí bez prohození sypaniny z hornin tř. 1 až 4 uloženým do 3 m od kraje výkopu</t>
  </si>
  <si>
    <t>-78726354</t>
  </si>
  <si>
    <t>(0,635*1,23*126,50)-(3,14*0,20*0,20*126,50)</t>
  </si>
  <si>
    <t>583313450</t>
  </si>
  <si>
    <t>kamenivo těžené drobné tříděné obsypový materiál</t>
  </si>
  <si>
    <t>728517538</t>
  </si>
  <si>
    <t>82,91*2,0</t>
  </si>
  <si>
    <t>22</t>
  </si>
  <si>
    <t>185851111</t>
  </si>
  <si>
    <t>Dovoz vody na vzdálenost do 6000 m</t>
  </si>
  <si>
    <t>-198023107</t>
  </si>
  <si>
    <t>(3,14*0,20*0,20*126,50)+4*2,00 "objem potrubí+šachty"</t>
  </si>
  <si>
    <t>Zakládání</t>
  </si>
  <si>
    <t>23</t>
  </si>
  <si>
    <t>212752212</t>
  </si>
  <si>
    <t>Trativod z drenážních trubek plastových flexibilních D do 100 mm včetně lože otevřený výkop</t>
  </si>
  <si>
    <t>286779732</t>
  </si>
  <si>
    <t>126,50</t>
  </si>
  <si>
    <t>Svislé a kompletní konstrukce</t>
  </si>
  <si>
    <t>24</t>
  </si>
  <si>
    <t>358315114</t>
  </si>
  <si>
    <t>Bourání stoky kompletní nebo otvorů z prostého betonu plochy do 4 m2</t>
  </si>
  <si>
    <t>-1949715926</t>
  </si>
  <si>
    <t>3,14*0,20*0,20*126,50</t>
  </si>
  <si>
    <t>Vodorovné konstrukce</t>
  </si>
  <si>
    <t>25</t>
  </si>
  <si>
    <t>452111141</t>
  </si>
  <si>
    <t xml:space="preserve">Osazení betonových dílců otevřený výkop </t>
  </si>
  <si>
    <t>kus</t>
  </si>
  <si>
    <t>165676953</t>
  </si>
  <si>
    <t>30</t>
  </si>
  <si>
    <t>26</t>
  </si>
  <si>
    <t>592134310</t>
  </si>
  <si>
    <t>deska krycí kabelových žlabů 50x30x6 cm</t>
  </si>
  <si>
    <t>-1745852518</t>
  </si>
  <si>
    <t>27</t>
  </si>
  <si>
    <t>592133920</t>
  </si>
  <si>
    <t>žlab kabelový 100x31x26 cm</t>
  </si>
  <si>
    <t>-1507719702</t>
  </si>
  <si>
    <t>28</t>
  </si>
  <si>
    <t>452311131</t>
  </si>
  <si>
    <t>Podkladní desky z betonu prostého C12/15 otevřený výkop</t>
  </si>
  <si>
    <t>-66275220</t>
  </si>
  <si>
    <t>0,205*1,23*126,50</t>
  </si>
  <si>
    <t>29</t>
  </si>
  <si>
    <t>452384131</t>
  </si>
  <si>
    <t>Podkladní pražce z betonu prostého tř. B7,5 otevřený výkop pl nad 50000 mm2</t>
  </si>
  <si>
    <t>1102000584</t>
  </si>
  <si>
    <t>51</t>
  </si>
  <si>
    <t>M1</t>
  </si>
  <si>
    <t>Podkladní pražce z betonu prostého</t>
  </si>
  <si>
    <t>-1056767756</t>
  </si>
  <si>
    <t>Trubní vedení</t>
  </si>
  <si>
    <t>31</t>
  </si>
  <si>
    <t>822372111</t>
  </si>
  <si>
    <t>Montáž potrubí z trub TZR těsněných pryžovými kroužky otevřený výkop sklon do 20 % DN 300</t>
  </si>
  <si>
    <t>963195129</t>
  </si>
  <si>
    <t>32</t>
  </si>
  <si>
    <t>M2</t>
  </si>
  <si>
    <t>ŽB trouby DN300</t>
  </si>
  <si>
    <t>806673709</t>
  </si>
  <si>
    <t>126,50/2,5*1,02</t>
  </si>
  <si>
    <t>33</t>
  </si>
  <si>
    <t>892381111</t>
  </si>
  <si>
    <t>Zkouška těsnosti</t>
  </si>
  <si>
    <t>783977072</t>
  </si>
  <si>
    <t>34</t>
  </si>
  <si>
    <t>892442111</t>
  </si>
  <si>
    <t>Zabezpečení konců potrubí při zkouškách vodotěsnosti</t>
  </si>
  <si>
    <t>167631885</t>
  </si>
  <si>
    <t xml:space="preserve">4 </t>
  </si>
  <si>
    <t>35</t>
  </si>
  <si>
    <t>894411151</t>
  </si>
  <si>
    <t>Zřízení šachet kanalizačních z betonových dílců dno beton C25/30 na potrubí DN 600</t>
  </si>
  <si>
    <t>1552053046</t>
  </si>
  <si>
    <t>36</t>
  </si>
  <si>
    <t>592243370.2</t>
  </si>
  <si>
    <t>dno betonové šachty kanalizační D100/60x40 cm</t>
  </si>
  <si>
    <t>-96974653</t>
  </si>
  <si>
    <t>37</t>
  </si>
  <si>
    <t>592243060</t>
  </si>
  <si>
    <t>skruž betonová šachetní D100x50x12 cm</t>
  </si>
  <si>
    <t>-1842723402</t>
  </si>
  <si>
    <t>38</t>
  </si>
  <si>
    <t>59224065</t>
  </si>
  <si>
    <t>skruž betonová D 100x25x12cm</t>
  </si>
  <si>
    <t>-1642471475</t>
  </si>
  <si>
    <t>39</t>
  </si>
  <si>
    <t>592243760</t>
  </si>
  <si>
    <t>skruž betonová šachetní D100x100x12 cm</t>
  </si>
  <si>
    <t>400737175</t>
  </si>
  <si>
    <t>40</t>
  </si>
  <si>
    <t>59224056</t>
  </si>
  <si>
    <t>kónus pro kanalizační šachty s kapsovým stupadlem 100/62,5x67x12cm</t>
  </si>
  <si>
    <t>862099140</t>
  </si>
  <si>
    <t>41</t>
  </si>
  <si>
    <t>592243480.2</t>
  </si>
  <si>
    <t>těsnění elastometrové pro spojení šachetních dílů  DN 1000</t>
  </si>
  <si>
    <t>-2062402610</t>
  </si>
  <si>
    <t>42</t>
  </si>
  <si>
    <t>592243200</t>
  </si>
  <si>
    <t>prstenec šachetní betonový vyrovnávací 62,5 x 12 x 6 cm</t>
  </si>
  <si>
    <t>-1419777274</t>
  </si>
  <si>
    <t>2+2</t>
  </si>
  <si>
    <t>43</t>
  </si>
  <si>
    <t>592243210</t>
  </si>
  <si>
    <t>prstenec šachetní betonový vyrovnávací 62,5 x 12 x 8cm</t>
  </si>
  <si>
    <t>2126324627</t>
  </si>
  <si>
    <t>44</t>
  </si>
  <si>
    <t>592243230</t>
  </si>
  <si>
    <t>prstenec šachetní betonový vyrovnávací 62,5 x 12 x 10 cm</t>
  </si>
  <si>
    <t>559927692</t>
  </si>
  <si>
    <t>45</t>
  </si>
  <si>
    <t>899103111.1</t>
  </si>
  <si>
    <t>Osazení poklopů litinových nebo ocelových včetně rámů hmotnosti nad 100 do 150 kg</t>
  </si>
  <si>
    <t>-385914793</t>
  </si>
  <si>
    <t>46</t>
  </si>
  <si>
    <t>552434420.2</t>
  </si>
  <si>
    <t>poklop na vstupní šachtu litinový  D400</t>
  </si>
  <si>
    <t>1912697556</t>
  </si>
  <si>
    <t>47</t>
  </si>
  <si>
    <t>PC1</t>
  </si>
  <si>
    <t xml:space="preserve">Provizorní přepojení kanalizační přípojky nebo dešťové vpusti včetně materiálu </t>
  </si>
  <si>
    <t>405831281</t>
  </si>
  <si>
    <t>17+3</t>
  </si>
  <si>
    <t>Ostatní konstrukce a práce-bourání</t>
  </si>
  <si>
    <t>99</t>
  </si>
  <si>
    <t>Přesun hmot</t>
  </si>
  <si>
    <t>48</t>
  </si>
  <si>
    <t>997002611</t>
  </si>
  <si>
    <t>Nakládání suti a vybouraných hmot</t>
  </si>
  <si>
    <t>-845664869</t>
  </si>
  <si>
    <t>(165,405*0,30+19,22)*2,00</t>
  </si>
  <si>
    <t>49</t>
  </si>
  <si>
    <t>997321511</t>
  </si>
  <si>
    <t>Vodorovná doprava suti a vybouraných hmot po suchu do 1 km</t>
  </si>
  <si>
    <t>-1860562602</t>
  </si>
  <si>
    <t>50</t>
  </si>
  <si>
    <t>997321519</t>
  </si>
  <si>
    <t>Příplatek ZKD 1km vodorovné dopravy suti a vybouraných hmot po suchu</t>
  </si>
  <si>
    <t>2087399346</t>
  </si>
  <si>
    <t>(165,405*0,30+19,22)*2,00*24"25km"</t>
  </si>
  <si>
    <t>997</t>
  </si>
  <si>
    <t>Přesun sutě</t>
  </si>
  <si>
    <t>997221615</t>
  </si>
  <si>
    <t>Poplatek za uložení na skládce (skládkovné) stavebního odpadu betonového kód odpadu 17 01 07</t>
  </si>
  <si>
    <t>751360749</t>
  </si>
  <si>
    <t>19,22*2,00</t>
  </si>
  <si>
    <t>998</t>
  </si>
  <si>
    <t>52</t>
  </si>
  <si>
    <t>998274101</t>
  </si>
  <si>
    <t>Přesun hmot pro trubní vedení z trub betonových otevřený výkop</t>
  </si>
  <si>
    <t>1939507707</t>
  </si>
  <si>
    <t>SO 02.1.2 - Oprava kanalizace - přípojky</t>
  </si>
  <si>
    <t>42.21</t>
  </si>
  <si>
    <t>113106121</t>
  </si>
  <si>
    <t>Rozebrání dlažeb z betonových nebo kamenných dlaždic komunikací pro pěší ručně</t>
  </si>
  <si>
    <t>-1442263791</t>
  </si>
  <si>
    <t>2,50*1,00*17</t>
  </si>
  <si>
    <t>113107323</t>
  </si>
  <si>
    <t>Odstranění podkladu z kameniva drceného tl 300 mm strojně pl do 50 m2</t>
  </si>
  <si>
    <t>-854882986</t>
  </si>
  <si>
    <t>2,5*1,00*17</t>
  </si>
  <si>
    <t>864611192</t>
  </si>
  <si>
    <t>17*24 "17 dní"</t>
  </si>
  <si>
    <t>358554381</t>
  </si>
  <si>
    <t>61826104</t>
  </si>
  <si>
    <t>10*1,00</t>
  </si>
  <si>
    <t>-627981802</t>
  </si>
  <si>
    <t>38*1,00</t>
  </si>
  <si>
    <t>-1741135361</t>
  </si>
  <si>
    <t>(38+10)*2,0*2,0*1,0</t>
  </si>
  <si>
    <t>132254204</t>
  </si>
  <si>
    <t>Hloubení zapažených rýh š do 2000 mm v hornině třídy těžitelnosti I, skupiny 3 objem do 500 m3</t>
  </si>
  <si>
    <t>-975090979</t>
  </si>
  <si>
    <t>5,00*1,85*1,00*17</t>
  </si>
  <si>
    <t>-633804671</t>
  </si>
  <si>
    <t>5,00*1,85*17*2</t>
  </si>
  <si>
    <t>-1150560349</t>
  </si>
  <si>
    <t>314,50</t>
  </si>
  <si>
    <t>161101101</t>
  </si>
  <si>
    <t>Svislé přemístění výkopku z horniny tř. 1 až 4 hl výkopu do 2,5 m</t>
  </si>
  <si>
    <t>-1391873253</t>
  </si>
  <si>
    <t>157,25</t>
  </si>
  <si>
    <t>1475981370</t>
  </si>
  <si>
    <t>167101102</t>
  </si>
  <si>
    <t>Nakládání výkopku z hornin tř. 1 až 4 přes 100 m3</t>
  </si>
  <si>
    <t>-948171055</t>
  </si>
  <si>
    <t>1193389162</t>
  </si>
  <si>
    <t>2106008752</t>
  </si>
  <si>
    <t>42,50*0,30*2,00 "kamenivo z podkladních vrstev"</t>
  </si>
  <si>
    <t>998434841</t>
  </si>
  <si>
    <t>157,25*2,00 "výkopek"</t>
  </si>
  <si>
    <t>-1638461619</t>
  </si>
  <si>
    <t>157,25-12,75-37,599-0,075*0,075*3,14*85,00</t>
  </si>
  <si>
    <t>-989359465</t>
  </si>
  <si>
    <t>105,400*2,00</t>
  </si>
  <si>
    <t>852056294</t>
  </si>
  <si>
    <t>0,46*85,00*1,00-0,075*0,075*3,14*85,00</t>
  </si>
  <si>
    <t xml:space="preserve">kamenivo těžené drobné </t>
  </si>
  <si>
    <t>843142649</t>
  </si>
  <si>
    <t>37,599*2,00</t>
  </si>
  <si>
    <t>Bourání stoky kompletní nebo vybourání otvorů z prostého betonu plochy do 4 m2</t>
  </si>
  <si>
    <t>-1543978154</t>
  </si>
  <si>
    <t>85,00*3,14*0,075*0,075</t>
  </si>
  <si>
    <t>451572111</t>
  </si>
  <si>
    <t>Lože pod potrubí otevřený výkop z kameniva drobného těženého</t>
  </si>
  <si>
    <t>558695517</t>
  </si>
  <si>
    <t>0,15*85,00*1,00</t>
  </si>
  <si>
    <t>2022462815</t>
  </si>
  <si>
    <t>228</t>
  </si>
  <si>
    <t>1154897417</t>
  </si>
  <si>
    <t>152</t>
  </si>
  <si>
    <t>-854437391</t>
  </si>
  <si>
    <t>76</t>
  </si>
  <si>
    <t>871315241</t>
  </si>
  <si>
    <t>Kanalizační potrubí z tvrdého PVC vícevrstvé tuhost třídy SN8 DN 150 včetně dodání trub</t>
  </si>
  <si>
    <t>-894042085</t>
  </si>
  <si>
    <t>85,00+2,00*3</t>
  </si>
  <si>
    <t>877310430</t>
  </si>
  <si>
    <t xml:space="preserve">Montáž navrtávacích sedel na kanalizačním potrubí </t>
  </si>
  <si>
    <t>-1848951289</t>
  </si>
  <si>
    <t>m1</t>
  </si>
  <si>
    <t>Napojovací sedlo kolmé DN150</t>
  </si>
  <si>
    <t>-1509645918</t>
  </si>
  <si>
    <t>877315211</t>
  </si>
  <si>
    <t>Montáž tvarovek z tvrdého PVC-systém KG jednoosé DN 150</t>
  </si>
  <si>
    <t>-564281489</t>
  </si>
  <si>
    <t>(17+3)*3</t>
  </si>
  <si>
    <t>28611361</t>
  </si>
  <si>
    <t>koleno kanalizační PVC KG 150x45°</t>
  </si>
  <si>
    <t>1363461804</t>
  </si>
  <si>
    <t>(17+3)*2</t>
  </si>
  <si>
    <t>Flexi spojka DN150</t>
  </si>
  <si>
    <t>-58751364</t>
  </si>
  <si>
    <t>877395121</t>
  </si>
  <si>
    <t>Vývrt na potrubí z kanalizačních trub z betonu DN300  pro napojovací sedlo</t>
  </si>
  <si>
    <t>-1574141848</t>
  </si>
  <si>
    <t>-1361734857</t>
  </si>
  <si>
    <t>((42,50*0,30)+1,50)*2,00</t>
  </si>
  <si>
    <t>-203330416</t>
  </si>
  <si>
    <t>-277511392</t>
  </si>
  <si>
    <t>((42,50*0,30)+1,50)*2,00*24"do 25km"</t>
  </si>
  <si>
    <t>858614214</t>
  </si>
  <si>
    <t>1,50</t>
  </si>
  <si>
    <t>998276101</t>
  </si>
  <si>
    <t>Přesun hmot pro trubní vedení z trub z plastických hmot otevřený výkop</t>
  </si>
  <si>
    <t>-1902267118</t>
  </si>
  <si>
    <t>SO 02.2.1 - Oprava vodovodu</t>
  </si>
  <si>
    <t>2222</t>
  </si>
  <si>
    <t xml:space="preserve">    5 - Komunikace</t>
  </si>
  <si>
    <t>113107163</t>
  </si>
  <si>
    <t>Odstranění podkladu z kameniva drceného tl 300 mm strojně pl přes 50 do 200 m2</t>
  </si>
  <si>
    <t>-133336136</t>
  </si>
  <si>
    <t>1,00*156,30+2,00*2,00*2</t>
  </si>
  <si>
    <t>113107343</t>
  </si>
  <si>
    <t>Odstranění plochy živičné tl 150 mm strojně pl do 50 m2</t>
  </si>
  <si>
    <t>-2119736857</t>
  </si>
  <si>
    <t>2,00*2,00*2+5,00*1,00</t>
  </si>
  <si>
    <t>-454666813</t>
  </si>
  <si>
    <t>5*24</t>
  </si>
  <si>
    <t>1951506839</t>
  </si>
  <si>
    <t>1549486254</t>
  </si>
  <si>
    <t>1,00*10</t>
  </si>
  <si>
    <t>-1682772497</t>
  </si>
  <si>
    <t>1,00*8</t>
  </si>
  <si>
    <t>-369796618</t>
  </si>
  <si>
    <t>18*2,00*1,00*2,00</t>
  </si>
  <si>
    <t>132201202</t>
  </si>
  <si>
    <t>Hloubení rýh š do 2000 mm v hornině tř. 3 objemu do 1000 m3</t>
  </si>
  <si>
    <t>-1949926551</t>
  </si>
  <si>
    <t>250,08 "viz. kubaturové listy"</t>
  </si>
  <si>
    <t>151101101</t>
  </si>
  <si>
    <t>Zřízení příložného pažení a rozepření stěn rýh hl do 2 m</t>
  </si>
  <si>
    <t>-1340327918</t>
  </si>
  <si>
    <t xml:space="preserve">414,08"viz.kubaturové listy" </t>
  </si>
  <si>
    <t>151101111</t>
  </si>
  <si>
    <t>Odstranění příložného pažení a rozepření stěn rýh hl do 2 m</t>
  </si>
  <si>
    <t>211837853</t>
  </si>
  <si>
    <t>414,08</t>
  </si>
  <si>
    <t>-1009929602</t>
  </si>
  <si>
    <t>250,08</t>
  </si>
  <si>
    <t>162701105</t>
  </si>
  <si>
    <t>Vodorovné přemístění do 10000 m výkopku/sypaniny z horniny tř. 1 až 4</t>
  </si>
  <si>
    <t>-1629056442</t>
  </si>
  <si>
    <t>801989225</t>
  </si>
  <si>
    <t>2115735616</t>
  </si>
  <si>
    <t>104470597</t>
  </si>
  <si>
    <t>164,30*0,30*2,00 "kamenivo z podkladních vrstev"</t>
  </si>
  <si>
    <t>1220067209</t>
  </si>
  <si>
    <t>250,08*2,00 "výkopek"</t>
  </si>
  <si>
    <t>482525541</t>
  </si>
  <si>
    <t>250,08-15,63-64,08</t>
  </si>
  <si>
    <t>-673441987</t>
  </si>
  <si>
    <t>170,37*2,0</t>
  </si>
  <si>
    <t>Obsypání potrubí bez prohození sypaniny z hornin tř. 1 až 4 uloženým do 3 m od kraje výkopu</t>
  </si>
  <si>
    <t>1050686322</t>
  </si>
  <si>
    <t>156,30*0,41*1,00</t>
  </si>
  <si>
    <t>kamenivo těžené drobné frakce</t>
  </si>
  <si>
    <t>-315143714</t>
  </si>
  <si>
    <t>64,08*2,0</t>
  </si>
  <si>
    <t>907702074</t>
  </si>
  <si>
    <t>156,30*0,1*1,00</t>
  </si>
  <si>
    <t>-1261673514</t>
  </si>
  <si>
    <t>1930870080</t>
  </si>
  <si>
    <t>-304717461</t>
  </si>
  <si>
    <t>452313131</t>
  </si>
  <si>
    <t>Podkladní bloky z betonu prostého tř. C 12/15 otevřený výkop</t>
  </si>
  <si>
    <t>-759985479</t>
  </si>
  <si>
    <t>0,08*2+0,02*4+0,04*7+0,04*1</t>
  </si>
  <si>
    <t>452353101</t>
  </si>
  <si>
    <t>Bednění podkladních bloků otevřený výkop</t>
  </si>
  <si>
    <t>-1087638966</t>
  </si>
  <si>
    <t>0,55*2+0,13*4+0,15*7+0,27*1</t>
  </si>
  <si>
    <t>452361111</t>
  </si>
  <si>
    <t>Výztuž podkladních desek nebo bloků nebo pražců otevřený výkop z betonářské oceli 10 216</t>
  </si>
  <si>
    <t>-1297764185</t>
  </si>
  <si>
    <t>(0,666*7+0,800*1)*0,001</t>
  </si>
  <si>
    <t>Komunikace</t>
  </si>
  <si>
    <t>564871111</t>
  </si>
  <si>
    <t>Podklad ze štěrkodrtě ŠD tl 250 mm</t>
  </si>
  <si>
    <t>-817204830</t>
  </si>
  <si>
    <t>13,00</t>
  </si>
  <si>
    <t>567122114.1</t>
  </si>
  <si>
    <t>Podklad z kameniva zpevněného cementem KSC I tl 150 mm</t>
  </si>
  <si>
    <t>-1685762430</t>
  </si>
  <si>
    <t>573111113</t>
  </si>
  <si>
    <t>Postřik živičný infiltrační s posypem z asfaltu množství 1,5 kg/m2</t>
  </si>
  <si>
    <t>544357537</t>
  </si>
  <si>
    <t>573211111</t>
  </si>
  <si>
    <t>Postřik živičný spojovací z asfaltu v množství do 0,70 kg/m2</t>
  </si>
  <si>
    <t>692568268</t>
  </si>
  <si>
    <t>576156311</t>
  </si>
  <si>
    <t>Asfaltový koberec otevřený AKO 16 (AKOH) tl 60 mm š do 3 m z nemodifikovaného asfaltu</t>
  </si>
  <si>
    <t>-1259042857</t>
  </si>
  <si>
    <t>577144121</t>
  </si>
  <si>
    <t>Asfaltový beton vrstva obrusná ACO 11 (ABS) tř. I tl 40 mm š přes 3 m z nemodifikovaného asfaltu</t>
  </si>
  <si>
    <t>-177629230</t>
  </si>
  <si>
    <t>591241111</t>
  </si>
  <si>
    <t>Kladení dlažby z kostek drobných z kamene na MC tl 50 mm</t>
  </si>
  <si>
    <t>-532740815</t>
  </si>
  <si>
    <t>0,3*7+1,00*1</t>
  </si>
  <si>
    <t>583801200</t>
  </si>
  <si>
    <t>kostka dlažební drobná</t>
  </si>
  <si>
    <t>870198909</t>
  </si>
  <si>
    <t>3,10*0,1*2,70</t>
  </si>
  <si>
    <t>850245121</t>
  </si>
  <si>
    <t>Výřez nebo výsek na potrubí z trub litinových tlakových nebo plastických hmot DN 80</t>
  </si>
  <si>
    <t>842031195</t>
  </si>
  <si>
    <t>850265121</t>
  </si>
  <si>
    <t>Výřez nebo výsek na potrubí z trub litinových tlakových nebo plastických hmot DN 100</t>
  </si>
  <si>
    <t>-1963169291</t>
  </si>
  <si>
    <t>852241122</t>
  </si>
  <si>
    <t>Montáž potrubí z trub litinových tlakových přírubových normálních délek otevřený výkop DN 80</t>
  </si>
  <si>
    <t>-684338119</t>
  </si>
  <si>
    <t>1,00+1,00</t>
  </si>
  <si>
    <t>55253247</t>
  </si>
  <si>
    <t>trouba přírubová litinová vodovodní  PN10/16 DN 80 dl 1000mm</t>
  </si>
  <si>
    <t>1351470617</t>
  </si>
  <si>
    <t>852261122</t>
  </si>
  <si>
    <t>Montáž potrubí z trub litinových tlakových přírubových normálních délek otevřený výkop DN 100</t>
  </si>
  <si>
    <t>1451511650</t>
  </si>
  <si>
    <t>55253263</t>
  </si>
  <si>
    <t>trouba přírubová litinová vodovodní  PN10/16 DN 100 dl 1000mm</t>
  </si>
  <si>
    <t>-2084141823</t>
  </si>
  <si>
    <t>857242121</t>
  </si>
  <si>
    <t>Montáž litinových tvarovek jednoosých přírubových otevřený výkop DN 80</t>
  </si>
  <si>
    <t>726364949</t>
  </si>
  <si>
    <t>857262121</t>
  </si>
  <si>
    <t>Montáž litinových tvarovek jednoosých přírubových otevřený výkop DN 100</t>
  </si>
  <si>
    <t>-857265143</t>
  </si>
  <si>
    <t>871251151</t>
  </si>
  <si>
    <t>Montáž potrubí z PE100 SDR 17 otevřený výkop svařovaných na tupo D 110 x 6,6 mm</t>
  </si>
  <si>
    <t>363055304</t>
  </si>
  <si>
    <t>156,30</t>
  </si>
  <si>
    <t>28613576</t>
  </si>
  <si>
    <t>potrubí dvouvrstvé PE100 RC SDR17 110x6,6 dl 12m</t>
  </si>
  <si>
    <t>1616522909</t>
  </si>
  <si>
    <t>156,30*1,02</t>
  </si>
  <si>
    <t>891241111</t>
  </si>
  <si>
    <t>Montáž vodovodních šoupátek otevřený výkop DN 80</t>
  </si>
  <si>
    <t>31412397</t>
  </si>
  <si>
    <t>3+1</t>
  </si>
  <si>
    <t>891247111</t>
  </si>
  <si>
    <t>Montáž hydrantů podzemních DN 80</t>
  </si>
  <si>
    <t>2085750535</t>
  </si>
  <si>
    <t>891261112</t>
  </si>
  <si>
    <t>Montáž vodovodních šoupátek otevřený výkop DN 100</t>
  </si>
  <si>
    <t>1984958528</t>
  </si>
  <si>
    <t>892271111</t>
  </si>
  <si>
    <t>Tlaková zkouška vodou potrubí DN 100 nebo 125</t>
  </si>
  <si>
    <t>-1687087518</t>
  </si>
  <si>
    <t>892273121</t>
  </si>
  <si>
    <t>Proplach a desinfekce vodovodního potrubí DN od 80 do 125</t>
  </si>
  <si>
    <t>-1148914940</t>
  </si>
  <si>
    <t>892372111</t>
  </si>
  <si>
    <t>Zabezpečení konců potrubí DN do 300 při tlakových zkouškách vodou</t>
  </si>
  <si>
    <t>-962592150</t>
  </si>
  <si>
    <t>899401112</t>
  </si>
  <si>
    <t>Osazení poklopů litinových šoupátkových</t>
  </si>
  <si>
    <t>-254851732</t>
  </si>
  <si>
    <t>3+3+1</t>
  </si>
  <si>
    <t>53</t>
  </si>
  <si>
    <t>899401113</t>
  </si>
  <si>
    <t>Osazení poklopů litinových hydrantových</t>
  </si>
  <si>
    <t>1808575518</t>
  </si>
  <si>
    <t>54</t>
  </si>
  <si>
    <t>899713111</t>
  </si>
  <si>
    <t>Orientační tabulky na sloupku betonovém nebo ocelovém</t>
  </si>
  <si>
    <t>78074192</t>
  </si>
  <si>
    <t>55</t>
  </si>
  <si>
    <t>mat5</t>
  </si>
  <si>
    <t>PN100, 30°</t>
  </si>
  <si>
    <t>766619112</t>
  </si>
  <si>
    <t>56</t>
  </si>
  <si>
    <t>mat4</t>
  </si>
  <si>
    <t>PN80, 11°</t>
  </si>
  <si>
    <t>-1759908110</t>
  </si>
  <si>
    <t>57</t>
  </si>
  <si>
    <t>mat6</t>
  </si>
  <si>
    <t>RPN100/80</t>
  </si>
  <si>
    <t>-161692289</t>
  </si>
  <si>
    <t>58</t>
  </si>
  <si>
    <t>mat9</t>
  </si>
  <si>
    <t>PPN80, 90°</t>
  </si>
  <si>
    <t>-1994996720</t>
  </si>
  <si>
    <t>59</t>
  </si>
  <si>
    <t>mat10</t>
  </si>
  <si>
    <t>Spojka jištěná v tahu DN80</t>
  </si>
  <si>
    <t>-1208562137</t>
  </si>
  <si>
    <t>60</t>
  </si>
  <si>
    <t>mat11</t>
  </si>
  <si>
    <t>Spojka jištěná v tahu DN100</t>
  </si>
  <si>
    <t>1273259955</t>
  </si>
  <si>
    <t>61</t>
  </si>
  <si>
    <t>mat12</t>
  </si>
  <si>
    <t>Navrtávací sedlová odbočka d110/90</t>
  </si>
  <si>
    <t>-2003783724</t>
  </si>
  <si>
    <t>62</t>
  </si>
  <si>
    <t>mat13</t>
  </si>
  <si>
    <t>Lemový nákružek d90</t>
  </si>
  <si>
    <t>-1366613996</t>
  </si>
  <si>
    <t>63</t>
  </si>
  <si>
    <t>mat14</t>
  </si>
  <si>
    <t>El. spojka d110</t>
  </si>
  <si>
    <t>-364465904</t>
  </si>
  <si>
    <t>64</t>
  </si>
  <si>
    <t>mat15</t>
  </si>
  <si>
    <t>Šoupátko vodárenské DN80</t>
  </si>
  <si>
    <t>-1618001457</t>
  </si>
  <si>
    <t>65</t>
  </si>
  <si>
    <t>mat16</t>
  </si>
  <si>
    <t>Uzavírací armatura Combi III DN80</t>
  </si>
  <si>
    <t>-1636556581</t>
  </si>
  <si>
    <t>66</t>
  </si>
  <si>
    <t>mat17</t>
  </si>
  <si>
    <t>Zemní souprava teleskopická pro DN80</t>
  </si>
  <si>
    <t>261637154</t>
  </si>
  <si>
    <t>67</t>
  </si>
  <si>
    <t>mat18</t>
  </si>
  <si>
    <t>Uzavírací armatura Combi III DN100</t>
  </si>
  <si>
    <t>-1556729597</t>
  </si>
  <si>
    <t>68</t>
  </si>
  <si>
    <t>mat19</t>
  </si>
  <si>
    <t>Zemní souprava teleskopická pro DN100</t>
  </si>
  <si>
    <t>-183134850</t>
  </si>
  <si>
    <t>69</t>
  </si>
  <si>
    <t>mat22</t>
  </si>
  <si>
    <t>Poklop šoupátkový</t>
  </si>
  <si>
    <t>1365970688</t>
  </si>
  <si>
    <t>70</t>
  </si>
  <si>
    <t>mat23</t>
  </si>
  <si>
    <t>Hydrant podzemní DN80</t>
  </si>
  <si>
    <t>-1365708692</t>
  </si>
  <si>
    <t>71</t>
  </si>
  <si>
    <t>mat24</t>
  </si>
  <si>
    <t>Poklop hydrantový - oválný</t>
  </si>
  <si>
    <t>11921107</t>
  </si>
  <si>
    <t>72</t>
  </si>
  <si>
    <t>mat27</t>
  </si>
  <si>
    <t>Litinová příruba jištěná proti posuvu DN 100 pro PE</t>
  </si>
  <si>
    <t>-248665038</t>
  </si>
  <si>
    <t>73</t>
  </si>
  <si>
    <t>mat26</t>
  </si>
  <si>
    <t xml:space="preserve">Otočná příruba DN 80 </t>
  </si>
  <si>
    <t>-182043128</t>
  </si>
  <si>
    <t>74</t>
  </si>
  <si>
    <t>mat28</t>
  </si>
  <si>
    <t>Orientační sloupek</t>
  </si>
  <si>
    <t>-886329218</t>
  </si>
  <si>
    <t>75</t>
  </si>
  <si>
    <t>mat29</t>
  </si>
  <si>
    <t>Orientační tabulka</t>
  </si>
  <si>
    <t>1304604878</t>
  </si>
  <si>
    <t>mat30</t>
  </si>
  <si>
    <t>Fólie výstražná š=30cm, modrá</t>
  </si>
  <si>
    <t>-334764699</t>
  </si>
  <si>
    <t>157,00</t>
  </si>
  <si>
    <t>77</t>
  </si>
  <si>
    <t>mat31</t>
  </si>
  <si>
    <t>Signalizační vodič CYY 6mm2</t>
  </si>
  <si>
    <t>1858109633</t>
  </si>
  <si>
    <t>165,00</t>
  </si>
  <si>
    <t>78</t>
  </si>
  <si>
    <t>mat32</t>
  </si>
  <si>
    <t>Spojovací materiál</t>
  </si>
  <si>
    <t>kus/spoj</t>
  </si>
  <si>
    <t>1158098005</t>
  </si>
  <si>
    <t>7+5</t>
  </si>
  <si>
    <t>79</t>
  </si>
  <si>
    <t>Neměřitelné práce na propojení potrubí</t>
  </si>
  <si>
    <t>1127577543</t>
  </si>
  <si>
    <t>2*2*8 "dva x dva pracovníci 8hod."</t>
  </si>
  <si>
    <t>80</t>
  </si>
  <si>
    <t>919731123</t>
  </si>
  <si>
    <t>Zarovnání styčné plochy podkladu nebo krytu živičného tl do 200 mm</t>
  </si>
  <si>
    <t>-1161147450</t>
  </si>
  <si>
    <t>4*2,00*2+2*5,00</t>
  </si>
  <si>
    <t>81</t>
  </si>
  <si>
    <t>919732211</t>
  </si>
  <si>
    <t>Styčná spára napojení nového živičného povrchu na stávající za tepla š 15 mm hl 25 mm s prořezáním</t>
  </si>
  <si>
    <t>-132950960</t>
  </si>
  <si>
    <t>82</t>
  </si>
  <si>
    <t>919735116</t>
  </si>
  <si>
    <t>Řezání stávajícího živičného krytu hl do 300 mm</t>
  </si>
  <si>
    <t>1276782509</t>
  </si>
  <si>
    <t>83</t>
  </si>
  <si>
    <t>297182425</t>
  </si>
  <si>
    <t>(2,00*2,00*2+1,00*5,00)*0,10*2,00</t>
  </si>
  <si>
    <t>84</t>
  </si>
  <si>
    <t>904503849</t>
  </si>
  <si>
    <t>85</t>
  </si>
  <si>
    <t>-715414097</t>
  </si>
  <si>
    <t>((2,00*2,00*2+1,00*5,00)*0,10*2,00)*24 "1+24km"</t>
  </si>
  <si>
    <t>86</t>
  </si>
  <si>
    <t>997221645</t>
  </si>
  <si>
    <t>Poplatek za uložení na skládce (skládkovné) odpadu asfaltového bez dehtu kód odpadu 17 03 02</t>
  </si>
  <si>
    <t>112313776</t>
  </si>
  <si>
    <t>87</t>
  </si>
  <si>
    <t>2028445678</t>
  </si>
  <si>
    <t>SO 02.2.2 - Oprava vodovod - přípojky</t>
  </si>
  <si>
    <t>1518018579</t>
  </si>
  <si>
    <t>2,50*1,00*19</t>
  </si>
  <si>
    <t>-1121423548</t>
  </si>
  <si>
    <t>2,5*1,00*19</t>
  </si>
  <si>
    <t>835474633</t>
  </si>
  <si>
    <t>-373210961</t>
  </si>
  <si>
    <t>-1346618260</t>
  </si>
  <si>
    <t>209371568</t>
  </si>
  <si>
    <t>5,00*1,40*1,00*19</t>
  </si>
  <si>
    <t>-826684265</t>
  </si>
  <si>
    <t>5,00*1,40*2*19</t>
  </si>
  <si>
    <t>-190907500</t>
  </si>
  <si>
    <t>-471980881</t>
  </si>
  <si>
    <t>133,00</t>
  </si>
  <si>
    <t>-582841459</t>
  </si>
  <si>
    <t>-1923184285</t>
  </si>
  <si>
    <t>853291695</t>
  </si>
  <si>
    <t>-531390317</t>
  </si>
  <si>
    <t>47,50*0,30*2,00 "kamenivo z podkladních vrstev"</t>
  </si>
  <si>
    <t>476402026</t>
  </si>
  <si>
    <t>133,00*2,00 "výkopek"</t>
  </si>
  <si>
    <t>-397937449</t>
  </si>
  <si>
    <t>133,00-9,50-31,825</t>
  </si>
  <si>
    <t>1479226575</t>
  </si>
  <si>
    <t>91,675*2,00</t>
  </si>
  <si>
    <t>-1612910454</t>
  </si>
  <si>
    <t>0,335*95,00*1,00</t>
  </si>
  <si>
    <t>1361637301</t>
  </si>
  <si>
    <t>31,825*2,00</t>
  </si>
  <si>
    <t>957083746</t>
  </si>
  <si>
    <t>0,10*1,00*95,00</t>
  </si>
  <si>
    <t>-896795608</t>
  </si>
  <si>
    <t>550897142</t>
  </si>
  <si>
    <t>-946312742</t>
  </si>
  <si>
    <t>871161141</t>
  </si>
  <si>
    <t>Montáž potrubí z PE100 SDR 11 otevřený výkop svařovaných na tupo D 32 x 3,0 mm</t>
  </si>
  <si>
    <t>897569816</t>
  </si>
  <si>
    <t>19*5,00</t>
  </si>
  <si>
    <t>28613170</t>
  </si>
  <si>
    <t>potrubí vodovodní PE100 SDR11 se signalizační vrstvou 100m 32x3,0mm</t>
  </si>
  <si>
    <t>-1093530595</t>
  </si>
  <si>
    <t>95,00*1,02</t>
  </si>
  <si>
    <t>891173111</t>
  </si>
  <si>
    <t>Montáž vodovodního ventilu hlavního pro přípojky DN 32</t>
  </si>
  <si>
    <t>1733706684</t>
  </si>
  <si>
    <t>891269111</t>
  </si>
  <si>
    <t>Montáž navrtávacích pasů na potrubí z jakýchkoli trub DN 100</t>
  </si>
  <si>
    <t>2036381118</t>
  </si>
  <si>
    <t>M5</t>
  </si>
  <si>
    <t>Přechodka ISO PE/1"</t>
  </si>
  <si>
    <t>1664250431</t>
  </si>
  <si>
    <t>M6</t>
  </si>
  <si>
    <t xml:space="preserve">Spojka ISO </t>
  </si>
  <si>
    <t>2104518854</t>
  </si>
  <si>
    <t>M7</t>
  </si>
  <si>
    <t>Navrtávací pas na PVC100-1"</t>
  </si>
  <si>
    <t>445677338</t>
  </si>
  <si>
    <t>M8</t>
  </si>
  <si>
    <t>Šoupátko pro domovní přípojky 1"</t>
  </si>
  <si>
    <t>459593059</t>
  </si>
  <si>
    <t>M9</t>
  </si>
  <si>
    <t>Zemní souprava pro navrtávací pasy</t>
  </si>
  <si>
    <t>744784266</t>
  </si>
  <si>
    <t>M10</t>
  </si>
  <si>
    <t xml:space="preserve">Poklop ventilový </t>
  </si>
  <si>
    <t>1834729037</t>
  </si>
  <si>
    <t>M11</t>
  </si>
  <si>
    <t>Podkladní blok pro poklop ventilový</t>
  </si>
  <si>
    <t>-838212339</t>
  </si>
  <si>
    <t>899401111</t>
  </si>
  <si>
    <t>Osazení poklopů litinových ventilových</t>
  </si>
  <si>
    <t>-576255874</t>
  </si>
  <si>
    <t>-1408027975</t>
  </si>
  <si>
    <t>2,5*1,00*0,40*19*2,00</t>
  </si>
  <si>
    <t>1009612050</t>
  </si>
  <si>
    <t>-764403080</t>
  </si>
  <si>
    <t>38,00*24"do 25km"</t>
  </si>
  <si>
    <t>-99193346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</si>
  <si>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</si>
  <si>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</si>
  <si>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</si>
  <si>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>012103000</t>
  </si>
  <si>
    <t>Geodetické práce před výstavbou - vytýčení stavby</t>
  </si>
  <si>
    <t>komplet</t>
  </si>
  <si>
    <t>1024</t>
  </si>
  <si>
    <t>-1708664956</t>
  </si>
  <si>
    <t>012303000</t>
  </si>
  <si>
    <t xml:space="preserve">Geodetické práce při a po výstavbě - geodetické zaměření skutečného provedení stavby </t>
  </si>
  <si>
    <t>-56328251</t>
  </si>
  <si>
    <t>013254000</t>
  </si>
  <si>
    <t>Dokumentace skutečného provedení stavby</t>
  </si>
  <si>
    <t>527687129</t>
  </si>
  <si>
    <t>3*16</t>
  </si>
  <si>
    <t>031002000</t>
  </si>
  <si>
    <t>Související přípravné práce pro vybudování zařízení staveniště</t>
  </si>
  <si>
    <t>1192031764</t>
  </si>
  <si>
    <t>032002000</t>
  </si>
  <si>
    <t>Vybavení zařízení staveniště</t>
  </si>
  <si>
    <t>1720674308</t>
  </si>
  <si>
    <t>033002000</t>
  </si>
  <si>
    <t>Připojení staveniště na inženýrské sítě</t>
  </si>
  <si>
    <t>674778788</t>
  </si>
  <si>
    <t>039002000</t>
  </si>
  <si>
    <t>Zrušení zařízení staveniště včetně uvedení dotčených ploch do původního stavu</t>
  </si>
  <si>
    <t>863938591</t>
  </si>
  <si>
    <t>043103000</t>
  </si>
  <si>
    <t>Zkoušky bez rozlišení-kamerová prohlídka nově vybudovaných stok</t>
  </si>
  <si>
    <t>ks</t>
  </si>
  <si>
    <t>2075576514</t>
  </si>
  <si>
    <t>043194000</t>
  </si>
  <si>
    <t>Ostatní zkoušky - zkoušky únosnosti pláně po provedení hutněných zásypů rýh, před obnovou vybouraných zpevněných ploch komunikací</t>
  </si>
  <si>
    <t>107677008</t>
  </si>
  <si>
    <t>3*3</t>
  </si>
  <si>
    <t>043194000a</t>
  </si>
  <si>
    <t xml:space="preserve">Ostatní zkoušky-zkouška signalizačního vodiče vodovodu </t>
  </si>
  <si>
    <t>1785443902</t>
  </si>
  <si>
    <t>043194000b</t>
  </si>
  <si>
    <t>Ostatní zkoušky-revize hydrantů</t>
  </si>
  <si>
    <t>-725092692</t>
  </si>
  <si>
    <t>043194000c</t>
  </si>
  <si>
    <t xml:space="preserve">Ostatní zkoušky - vodovod- bakteriologický rozbor </t>
  </si>
  <si>
    <t>1371416718</t>
  </si>
  <si>
    <t>049002000</t>
  </si>
  <si>
    <t>Ostatní inženýrská činnost - vytýčení dosavadních inženýrských sítí na staveništi a jejich označení dle patných předpisů</t>
  </si>
  <si>
    <t>68210317</t>
  </si>
  <si>
    <t>072002000</t>
  </si>
  <si>
    <t>Silniční provoz - náklady na zpracování návrhu dočasného dopravního značení, jeho projednání a schválení, dodání dopravních značek a světelné signalizace, jejich rozmístění a údržba, včetně následného odstranění po ukončení stavby</t>
  </si>
  <si>
    <t>912615649</t>
  </si>
  <si>
    <t>VRN1</t>
  </si>
  <si>
    <t>Průzkumné, geodetické a projektové práce</t>
  </si>
  <si>
    <t>011414000</t>
  </si>
  <si>
    <t>Průzkum výskytu odpadu</t>
  </si>
  <si>
    <t>-1727350591</t>
  </si>
  <si>
    <t>NÁZEV:</t>
  </si>
  <si>
    <t xml:space="preserve">Valtice - ul. Jiráskova, oprava kanalizace </t>
  </si>
  <si>
    <t>VÝKAZ</t>
  </si>
  <si>
    <t>VÝMĚR</t>
  </si>
  <si>
    <t>PAŽENÍ</t>
  </si>
  <si>
    <t>HLOUBENÍ</t>
  </si>
  <si>
    <t>STANIČ.</t>
  </si>
  <si>
    <t>VZDÁL.</t>
  </si>
  <si>
    <t>HLOUBKY</t>
  </si>
  <si>
    <t>PLOCHY</t>
  </si>
  <si>
    <t>KUBATURY</t>
  </si>
  <si>
    <t>JEDNOTL.</t>
  </si>
  <si>
    <t>SOUHRN</t>
  </si>
  <si>
    <t>PRŮMĚR</t>
  </si>
  <si>
    <t>DO 2m</t>
  </si>
  <si>
    <t>DO 4m</t>
  </si>
  <si>
    <t>DO 6m</t>
  </si>
  <si>
    <t>Š.RÝHY</t>
  </si>
  <si>
    <t>DO 1m</t>
  </si>
  <si>
    <t>DO 2,5m</t>
  </si>
  <si>
    <t>SOUČTY:</t>
  </si>
  <si>
    <t>x2</t>
  </si>
  <si>
    <t>PŘÍPOČET NA ŠACHTY:</t>
  </si>
  <si>
    <t>PŘÍPOČET NA DRENÁŽ</t>
  </si>
  <si>
    <t>OBJEM POTRUBÍ</t>
  </si>
  <si>
    <t>ČÍSLO ŠACHTY</t>
  </si>
  <si>
    <t>HLOUBKU</t>
  </si>
  <si>
    <t>KUBATURA</t>
  </si>
  <si>
    <t>PLOCHA</t>
  </si>
  <si>
    <t>DÉLKA</t>
  </si>
  <si>
    <t>PROFIL</t>
  </si>
  <si>
    <t>OBJEM</t>
  </si>
  <si>
    <t>mm</t>
  </si>
  <si>
    <t>Š34a</t>
  </si>
  <si>
    <t>Š34b</t>
  </si>
  <si>
    <t>Š34c</t>
  </si>
  <si>
    <t>Š34d</t>
  </si>
  <si>
    <t>CELKOVÝ OBJEM</t>
  </si>
  <si>
    <t xml:space="preserve">Výkopy + přípočet na šachty + přípočet na drenáž </t>
  </si>
  <si>
    <t>Výkopy + přípočet na šachty + přípočet na drenáž - objem potrubí</t>
  </si>
  <si>
    <t xml:space="preserve">Valtice - ul. Jiráskova, oprava vodovodu </t>
  </si>
  <si>
    <t xml:space="preserve">Výkopy  </t>
  </si>
  <si>
    <t>Výkopy- objem potrubí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</si>
</sst>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gray125">
        <fgColor indexed="22"/>
        <bgColor indexed="1"/>
      </patternFill>
    </fill>
    <fill>
      <patternFill patternType="gray125">
        <fgColor indexed="9"/>
        <bgColor indexed="1"/>
      </patternFill>
    </fill>
    <fill>
      <patternFill patternType="solid">
        <fgColor indexed="9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8" fillId="3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</xf>
    <xf numFmtId="0" fontId="18" fillId="3" borderId="17" xfId="0" applyFont="1" applyFill="1" applyBorder="1" applyAlignment="1" applyProtection="1">
      <alignment horizontal="center" vertical="center" wrapText="1"/>
    </xf>
    <xf numFmtId="0" fontId="18" fillId="3" borderId="18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left" vertical="center"/>
    </xf>
    <xf numFmtId="0" fontId="19" fillId="0" borderId="20" xfId="0" applyFont="1" applyBorder="1" applyAlignment="1" applyProtection="1">
      <alignment horizontal="center"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2" fontId="34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left"/>
    </xf>
    <xf numFmtId="2" fontId="35" fillId="0" borderId="0" xfId="0" applyNumberFormat="1" applyFont="1" applyAlignment="1">
      <alignment horizontal="center"/>
    </xf>
    <xf numFmtId="2" fontId="34" fillId="4" borderId="23" xfId="0" applyNumberFormat="1" applyFont="1" applyFill="1" applyBorder="1" applyAlignment="1">
      <alignment horizontal="center"/>
    </xf>
    <xf numFmtId="2" fontId="34" fillId="4" borderId="24" xfId="0" applyNumberFormat="1" applyFont="1" applyFill="1" applyBorder="1" applyAlignment="1">
      <alignment horizontal="left"/>
    </xf>
    <xf numFmtId="2" fontId="34" fillId="4" borderId="24" xfId="0" applyNumberFormat="1" applyFont="1" applyFill="1" applyBorder="1" applyAlignment="1">
      <alignment horizontal="center"/>
    </xf>
    <xf numFmtId="2" fontId="34" fillId="4" borderId="25" xfId="0" applyNumberFormat="1" applyFont="1" applyFill="1" applyBorder="1" applyAlignment="1">
      <alignment horizontal="center"/>
    </xf>
    <xf numFmtId="2" fontId="36" fillId="4" borderId="26" xfId="0" applyNumberFormat="1" applyFont="1" applyFill="1" applyBorder="1" applyAlignment="1">
      <alignment horizontal="center"/>
    </xf>
    <xf numFmtId="2" fontId="34" fillId="4" borderId="27" xfId="0" applyNumberFormat="1" applyFont="1" applyFill="1" applyBorder="1" applyAlignment="1">
      <alignment horizontal="center"/>
    </xf>
    <xf numFmtId="2" fontId="34" fillId="4" borderId="26" xfId="0" applyNumberFormat="1" applyFont="1" applyFill="1" applyBorder="1" applyAlignment="1">
      <alignment horizontal="center"/>
    </xf>
    <xf numFmtId="2" fontId="34" fillId="4" borderId="28" xfId="0" applyNumberFormat="1" applyFont="1" applyFill="1" applyBorder="1" applyAlignment="1">
      <alignment horizontal="center"/>
    </xf>
    <xf numFmtId="2" fontId="36" fillId="4" borderId="27" xfId="0" applyNumberFormat="1" applyFont="1" applyFill="1" applyBorder="1" applyAlignment="1">
      <alignment horizontal="center"/>
    </xf>
    <xf numFmtId="2" fontId="34" fillId="4" borderId="29" xfId="0" applyNumberFormat="1" applyFont="1" applyFill="1" applyBorder="1" applyAlignment="1">
      <alignment horizontal="center"/>
    </xf>
    <xf numFmtId="2" fontId="34" fillId="4" borderId="30" xfId="0" applyNumberFormat="1" applyFont="1" applyFill="1" applyBorder="1" applyAlignment="1">
      <alignment horizontal="center"/>
    </xf>
    <xf numFmtId="2" fontId="34" fillId="4" borderId="31" xfId="0" applyNumberFormat="1" applyFont="1" applyFill="1" applyBorder="1" applyAlignment="1">
      <alignment horizontal="center"/>
    </xf>
    <xf numFmtId="2" fontId="37" fillId="0" borderId="27" xfId="0" applyNumberFormat="1" applyFont="1" applyBorder="1" applyAlignment="1">
      <alignment horizontal="center"/>
    </xf>
    <xf numFmtId="2" fontId="35" fillId="0" borderId="27" xfId="0" applyNumberFormat="1" applyFont="1" applyBorder="1" applyAlignment="1">
      <alignment horizontal="center"/>
    </xf>
    <xf numFmtId="2" fontId="35" fillId="4" borderId="27" xfId="0" applyNumberFormat="1" applyFont="1" applyFill="1" applyBorder="1" applyAlignment="1">
      <alignment horizontal="center"/>
    </xf>
    <xf numFmtId="2" fontId="37" fillId="4" borderId="27" xfId="0" applyNumberFormat="1" applyFont="1" applyFill="1" applyBorder="1" applyAlignment="1">
      <alignment horizontal="center"/>
    </xf>
    <xf numFmtId="2" fontId="35" fillId="5" borderId="27" xfId="0" applyNumberFormat="1" applyFont="1" applyFill="1" applyBorder="1" applyAlignment="1">
      <alignment horizontal="center"/>
    </xf>
    <xf numFmtId="2" fontId="35" fillId="6" borderId="27" xfId="0" applyNumberFormat="1" applyFont="1" applyFill="1" applyBorder="1" applyAlignment="1">
      <alignment horizontal="center"/>
    </xf>
    <xf numFmtId="2" fontId="34" fillId="6" borderId="27" xfId="0" applyNumberFormat="1" applyFont="1" applyFill="1" applyBorder="1" applyAlignment="1">
      <alignment horizontal="center"/>
    </xf>
    <xf numFmtId="2" fontId="34" fillId="0" borderId="27" xfId="0" applyNumberFormat="1" applyFont="1" applyBorder="1" applyAlignment="1">
      <alignment horizontal="center"/>
    </xf>
    <xf numFmtId="2" fontId="35" fillId="5" borderId="0" xfId="0" applyNumberFormat="1" applyFont="1" applyFill="1" applyBorder="1" applyAlignment="1">
      <alignment horizontal="center"/>
    </xf>
    <xf numFmtId="2" fontId="35" fillId="6" borderId="0" xfId="0" applyNumberFormat="1" applyFont="1" applyFill="1" applyBorder="1" applyAlignment="1">
      <alignment horizontal="center"/>
    </xf>
    <xf numFmtId="2" fontId="34" fillId="5" borderId="32" xfId="0" applyNumberFormat="1" applyFont="1" applyFill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2" fontId="34" fillId="5" borderId="0" xfId="0" applyNumberFormat="1" applyFont="1" applyFill="1" applyBorder="1" applyAlignment="1">
      <alignment horizontal="left"/>
    </xf>
    <xf numFmtId="2" fontId="34" fillId="6" borderId="0" xfId="0" applyNumberFormat="1" applyFont="1" applyFill="1" applyBorder="1" applyAlignment="1">
      <alignment horizontal="left"/>
    </xf>
    <xf numFmtId="2" fontId="34" fillId="0" borderId="0" xfId="0" applyNumberFormat="1" applyFont="1" applyBorder="1" applyAlignment="1">
      <alignment horizontal="left"/>
    </xf>
    <xf numFmtId="2" fontId="35" fillId="6" borderId="33" xfId="0" applyNumberFormat="1" applyFont="1" applyFill="1" applyBorder="1" applyAlignment="1">
      <alignment horizontal="left"/>
    </xf>
    <xf numFmtId="2" fontId="35" fillId="6" borderId="34" xfId="0" applyNumberFormat="1" applyFont="1" applyFill="1" applyBorder="1" applyAlignment="1">
      <alignment horizontal="center"/>
    </xf>
    <xf numFmtId="2" fontId="35" fillId="6" borderId="34" xfId="0" applyNumberFormat="1" applyFont="1" applyFill="1" applyBorder="1" applyAlignment="1">
      <alignment horizontal="left"/>
    </xf>
    <xf numFmtId="2" fontId="35" fillId="6" borderId="35" xfId="0" applyNumberFormat="1" applyFont="1" applyFill="1" applyBorder="1" applyAlignment="1">
      <alignment horizontal="center"/>
    </xf>
    <xf numFmtId="2" fontId="35" fillId="6" borderId="33" xfId="0" applyNumberFormat="1" applyFont="1" applyFill="1" applyBorder="1" applyAlignment="1">
      <alignment horizontal="center"/>
    </xf>
    <xf numFmtId="2" fontId="35" fillId="5" borderId="34" xfId="0" applyNumberFormat="1" applyFont="1" applyFill="1" applyBorder="1" applyAlignment="1">
      <alignment horizontal="center"/>
    </xf>
    <xf numFmtId="2" fontId="35" fillId="0" borderId="35" xfId="0" applyNumberFormat="1" applyFont="1" applyBorder="1" applyAlignment="1">
      <alignment horizontal="left"/>
    </xf>
    <xf numFmtId="2" fontId="35" fillId="0" borderId="33" xfId="0" applyNumberFormat="1" applyFont="1" applyBorder="1" applyAlignment="1">
      <alignment horizontal="center"/>
    </xf>
    <xf numFmtId="2" fontId="35" fillId="0" borderId="34" xfId="0" applyNumberFormat="1" applyFont="1" applyBorder="1" applyAlignment="1">
      <alignment horizontal="center"/>
    </xf>
    <xf numFmtId="2" fontId="35" fillId="0" borderId="35" xfId="0" applyNumberFormat="1" applyFont="1" applyBorder="1" applyAlignment="1">
      <alignment horizontal="center"/>
    </xf>
    <xf numFmtId="2" fontId="35" fillId="5" borderId="36" xfId="0" applyNumberFormat="1" applyFont="1" applyFill="1" applyBorder="1" applyAlignment="1">
      <alignment horizontal="center"/>
    </xf>
    <xf numFmtId="2" fontId="35" fillId="6" borderId="37" xfId="0" applyNumberFormat="1" applyFont="1" applyFill="1" applyBorder="1" applyAlignment="1">
      <alignment horizontal="center"/>
    </xf>
    <xf numFmtId="2" fontId="35" fillId="5" borderId="37" xfId="0" applyNumberFormat="1" applyFont="1" applyFill="1" applyBorder="1" applyAlignment="1">
      <alignment horizontal="center"/>
    </xf>
    <xf numFmtId="2" fontId="35" fillId="6" borderId="38" xfId="0" applyNumberFormat="1" applyFont="1" applyFill="1" applyBorder="1" applyAlignment="1">
      <alignment horizontal="center"/>
    </xf>
    <xf numFmtId="2" fontId="35" fillId="6" borderId="36" xfId="0" applyNumberFormat="1" applyFont="1" applyFill="1" applyBorder="1" applyAlignment="1">
      <alignment horizontal="center"/>
    </xf>
    <xf numFmtId="2" fontId="35" fillId="0" borderId="38" xfId="0" applyNumberFormat="1" applyFont="1" applyBorder="1" applyAlignment="1">
      <alignment horizontal="center"/>
    </xf>
    <xf numFmtId="2" fontId="35" fillId="0" borderId="36" xfId="0" applyNumberFormat="1" applyFont="1" applyBorder="1" applyAlignment="1">
      <alignment horizontal="center"/>
    </xf>
    <xf numFmtId="2" fontId="35" fillId="0" borderId="37" xfId="0" applyNumberFormat="1" applyFont="1" applyBorder="1" applyAlignment="1">
      <alignment horizontal="center"/>
    </xf>
    <xf numFmtId="2" fontId="35" fillId="6" borderId="39" xfId="0" applyNumberFormat="1" applyFont="1" applyFill="1" applyBorder="1" applyAlignment="1">
      <alignment horizontal="center"/>
    </xf>
    <xf numFmtId="1" fontId="35" fillId="0" borderId="39" xfId="0" applyNumberFormat="1" applyFont="1" applyBorder="1" applyAlignment="1">
      <alignment horizontal="center"/>
    </xf>
    <xf numFmtId="2" fontId="35" fillId="0" borderId="39" xfId="0" applyNumberFormat="1" applyFont="1" applyBorder="1" applyAlignment="1">
      <alignment horizontal="center"/>
    </xf>
    <xf numFmtId="2" fontId="35" fillId="0" borderId="32" xfId="0" applyNumberFormat="1" applyFont="1" applyBorder="1" applyAlignment="1">
      <alignment horizontal="center"/>
    </xf>
    <xf numFmtId="2" fontId="35" fillId="5" borderId="32" xfId="0" applyNumberFormat="1" applyFont="1" applyFill="1" applyBorder="1" applyAlignment="1">
      <alignment horizontal="center"/>
    </xf>
    <xf numFmtId="2" fontId="35" fillId="6" borderId="32" xfId="0" applyNumberFormat="1" applyFont="1" applyFill="1" applyBorder="1" applyAlignment="1">
      <alignment horizontal="center"/>
    </xf>
    <xf numFmtId="1" fontId="35" fillId="0" borderId="32" xfId="0" applyNumberFormat="1" applyFont="1" applyBorder="1" applyAlignment="1">
      <alignment horizontal="center"/>
    </xf>
    <xf numFmtId="2" fontId="34" fillId="6" borderId="32" xfId="0" applyNumberFormat="1" applyFont="1" applyFill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2" fontId="34" fillId="6" borderId="0" xfId="0" applyNumberFormat="1" applyFont="1" applyFill="1" applyBorder="1" applyAlignment="1">
      <alignment horizontal="right"/>
    </xf>
    <xf numFmtId="2" fontId="35" fillId="6" borderId="0" xfId="0" applyNumberFormat="1" applyFont="1" applyFill="1" applyBorder="1" applyAlignment="1">
      <alignment horizontal="left"/>
    </xf>
    <xf numFmtId="2" fontId="34" fillId="0" borderId="40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left"/>
    </xf>
    <xf numFmtId="1" fontId="35" fillId="0" borderId="0" xfId="0" applyNumberFormat="1" applyFont="1" applyBorder="1" applyAlignment="1">
      <alignment horizontal="center"/>
    </xf>
    <xf numFmtId="2" fontId="34" fillId="6" borderId="0" xfId="0" applyNumberFormat="1" applyFont="1" applyFill="1" applyBorder="1" applyAlignment="1">
      <alignment horizontal="center"/>
    </xf>
    <xf numFmtId="2" fontId="34" fillId="5" borderId="0" xfId="0" applyNumberFormat="1" applyFont="1" applyFill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4" fontId="0" fillId="0" borderId="0" xfId="0" applyNumberFormat="1" applyFont="1" applyAlignment="1" applyProtection="1">
      <alignment vertical="center"/>
    </xf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18" fillId="3" borderId="6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left" vertical="center"/>
    </xf>
    <xf numFmtId="0" fontId="18" fillId="3" borderId="7" xfId="0" applyFont="1" applyFill="1" applyBorder="1" applyAlignment="1" applyProtection="1">
      <alignment horizontal="center" vertical="center"/>
    </xf>
    <xf numFmtId="0" fontId="18" fillId="3" borderId="8" xfId="0" applyFont="1" applyFill="1" applyBorder="1" applyAlignment="1" applyProtection="1">
      <alignment horizontal="left" vertical="center"/>
    </xf>
    <xf numFmtId="0" fontId="18" fillId="3" borderId="7" xfId="0" applyFont="1" applyFill="1" applyBorder="1" applyAlignment="1" applyProtection="1">
      <alignment horizontal="right"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topLeftCell="B79" workbookViewId="0">
      <selection activeCell="BN102" sqref="BN10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6.33203125" style="1" hidden="1" customWidth="1"/>
    <col min="44" max="44" width="13.6640625" style="1" hidden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7.33203125" style="1" hidden="1" customWidth="1"/>
    <col min="53" max="53" width="10.1640625" style="1" hidden="1" customWidth="1"/>
    <col min="54" max="54" width="10.6640625" style="1" hidden="1" customWidth="1"/>
    <col min="55" max="55" width="8.33203125" style="1" hidden="1" customWidth="1"/>
    <col min="56" max="56" width="16.83203125" style="1" hidden="1" customWidth="1"/>
    <col min="57" max="57" width="66.5" style="1" hidden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S4" s="15" t="s">
        <v>11</v>
      </c>
    </row>
    <row r="5" spans="1:74" s="1" customFormat="1" ht="12" customHeight="1">
      <c r="B5" s="19"/>
      <c r="C5" s="20"/>
      <c r="D5" s="23" t="s">
        <v>12</v>
      </c>
      <c r="E5" s="20"/>
      <c r="F5" s="20"/>
      <c r="G5" s="20"/>
      <c r="H5" s="20"/>
      <c r="I5" s="20"/>
      <c r="J5" s="20"/>
      <c r="K5" s="299" t="s">
        <v>13</v>
      </c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20"/>
      <c r="AQ5" s="20"/>
      <c r="AR5" s="18"/>
      <c r="BS5" s="15" t="s">
        <v>6</v>
      </c>
    </row>
    <row r="6" spans="1:74" s="1" customFormat="1" ht="36.950000000000003" customHeight="1">
      <c r="B6" s="19"/>
      <c r="C6" s="20"/>
      <c r="D6" s="25" t="s">
        <v>14</v>
      </c>
      <c r="E6" s="20"/>
      <c r="F6" s="20"/>
      <c r="G6" s="20"/>
      <c r="H6" s="20"/>
      <c r="I6" s="20"/>
      <c r="J6" s="20"/>
      <c r="K6" s="301" t="s">
        <v>15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20"/>
      <c r="AQ6" s="20"/>
      <c r="AR6" s="18"/>
      <c r="BS6" s="15" t="s">
        <v>6</v>
      </c>
    </row>
    <row r="7" spans="1:74" s="1" customFormat="1" ht="12" customHeight="1">
      <c r="B7" s="19"/>
      <c r="C7" s="20"/>
      <c r="D7" s="26" t="s">
        <v>16</v>
      </c>
      <c r="E7" s="20"/>
      <c r="F7" s="20"/>
      <c r="G7" s="20"/>
      <c r="H7" s="20"/>
      <c r="I7" s="20"/>
      <c r="J7" s="20"/>
      <c r="K7" s="24" t="s">
        <v>17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6" t="s">
        <v>18</v>
      </c>
      <c r="AL7" s="20"/>
      <c r="AM7" s="20"/>
      <c r="AN7" s="24" t="s">
        <v>19</v>
      </c>
      <c r="AO7" s="20"/>
      <c r="AP7" s="20"/>
      <c r="AQ7" s="20"/>
      <c r="AR7" s="18"/>
      <c r="BS7" s="15" t="s">
        <v>6</v>
      </c>
    </row>
    <row r="8" spans="1:74" s="1" customFormat="1" ht="12" customHeight="1">
      <c r="B8" s="19"/>
      <c r="C8" s="20"/>
      <c r="D8" s="26" t="s">
        <v>20</v>
      </c>
      <c r="E8" s="20"/>
      <c r="F8" s="20"/>
      <c r="G8" s="20"/>
      <c r="H8" s="20"/>
      <c r="I8" s="20"/>
      <c r="J8" s="20"/>
      <c r="K8" s="24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6" t="s">
        <v>22</v>
      </c>
      <c r="AL8" s="20"/>
      <c r="AM8" s="20"/>
      <c r="AN8" s="24" t="s">
        <v>23</v>
      </c>
      <c r="AO8" s="20"/>
      <c r="AP8" s="20"/>
      <c r="AQ8" s="20"/>
      <c r="AR8" s="18"/>
      <c r="BS8" s="15" t="s">
        <v>6</v>
      </c>
    </row>
    <row r="9" spans="1:74" s="1" customFormat="1" ht="29.25" customHeight="1">
      <c r="B9" s="19"/>
      <c r="C9" s="20"/>
      <c r="D9" s="23" t="s">
        <v>24</v>
      </c>
      <c r="E9" s="20"/>
      <c r="F9" s="20"/>
      <c r="G9" s="20"/>
      <c r="H9" s="20"/>
      <c r="I9" s="20"/>
      <c r="J9" s="20"/>
      <c r="K9" s="27" t="s">
        <v>25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3" t="s">
        <v>26</v>
      </c>
      <c r="AL9" s="20"/>
      <c r="AM9" s="20"/>
      <c r="AN9" s="27" t="s">
        <v>27</v>
      </c>
      <c r="AO9" s="20"/>
      <c r="AP9" s="20"/>
      <c r="AQ9" s="20"/>
      <c r="AR9" s="18"/>
      <c r="BS9" s="15" t="s">
        <v>6</v>
      </c>
    </row>
    <row r="10" spans="1:74" s="1" customFormat="1" ht="12" customHeight="1">
      <c r="B10" s="19"/>
      <c r="C10" s="20"/>
      <c r="D10" s="26" t="s">
        <v>28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6" t="s">
        <v>29</v>
      </c>
      <c r="AL10" s="20"/>
      <c r="AM10" s="20"/>
      <c r="AN10" s="24" t="s">
        <v>1</v>
      </c>
      <c r="AO10" s="20"/>
      <c r="AP10" s="20"/>
      <c r="AQ10" s="20"/>
      <c r="AR10" s="18"/>
      <c r="BS10" s="15" t="s">
        <v>6</v>
      </c>
    </row>
    <row r="11" spans="1:74" s="1" customFormat="1" ht="18.399999999999999" customHeight="1">
      <c r="B11" s="19"/>
      <c r="C11" s="20"/>
      <c r="D11" s="20"/>
      <c r="E11" s="24" t="s">
        <v>30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6" t="s">
        <v>31</v>
      </c>
      <c r="AL11" s="20"/>
      <c r="AM11" s="20"/>
      <c r="AN11" s="24" t="s">
        <v>1</v>
      </c>
      <c r="AO11" s="20"/>
      <c r="AP11" s="20"/>
      <c r="AQ11" s="20"/>
      <c r="AR11" s="18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S12" s="15" t="s">
        <v>6</v>
      </c>
    </row>
    <row r="13" spans="1:74" s="1" customFormat="1" ht="12" customHeight="1">
      <c r="B13" s="19"/>
      <c r="C13" s="20"/>
      <c r="D13" s="26" t="s">
        <v>32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6" t="s">
        <v>29</v>
      </c>
      <c r="AL13" s="20"/>
      <c r="AM13" s="20"/>
      <c r="AN13" s="24" t="s">
        <v>1</v>
      </c>
      <c r="AO13" s="20"/>
      <c r="AP13" s="20"/>
      <c r="AQ13" s="20"/>
      <c r="AR13" s="18"/>
      <c r="BS13" s="15" t="s">
        <v>6</v>
      </c>
    </row>
    <row r="14" spans="1:74" ht="12.75">
      <c r="B14" s="19"/>
      <c r="C14" s="20"/>
      <c r="D14" s="20"/>
      <c r="E14" s="24" t="s">
        <v>33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6" t="s">
        <v>31</v>
      </c>
      <c r="AL14" s="20"/>
      <c r="AM14" s="20"/>
      <c r="AN14" s="24" t="s">
        <v>1</v>
      </c>
      <c r="AO14" s="20"/>
      <c r="AP14" s="20"/>
      <c r="AQ14" s="20"/>
      <c r="AR14" s="18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S15" s="15" t="s">
        <v>4</v>
      </c>
    </row>
    <row r="16" spans="1:74" s="1" customFormat="1" ht="12" customHeight="1">
      <c r="B16" s="19"/>
      <c r="C16" s="20"/>
      <c r="D16" s="26" t="s">
        <v>34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6" t="s">
        <v>29</v>
      </c>
      <c r="AL16" s="20"/>
      <c r="AM16" s="20"/>
      <c r="AN16" s="24" t="s">
        <v>1</v>
      </c>
      <c r="AO16" s="20"/>
      <c r="AP16" s="20"/>
      <c r="AQ16" s="20"/>
      <c r="AR16" s="18"/>
      <c r="BS16" s="15" t="s">
        <v>4</v>
      </c>
    </row>
    <row r="17" spans="1:71" s="1" customFormat="1" ht="18.399999999999999" customHeight="1">
      <c r="B17" s="19"/>
      <c r="C17" s="20"/>
      <c r="D17" s="20"/>
      <c r="E17" s="24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6" t="s">
        <v>31</v>
      </c>
      <c r="AL17" s="20"/>
      <c r="AM17" s="20"/>
      <c r="AN17" s="24" t="s">
        <v>1</v>
      </c>
      <c r="AO17" s="20"/>
      <c r="AP17" s="20"/>
      <c r="AQ17" s="20"/>
      <c r="AR17" s="18"/>
      <c r="BS17" s="15" t="s">
        <v>36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S18" s="15" t="s">
        <v>6</v>
      </c>
    </row>
    <row r="19" spans="1:71" s="1" customFormat="1" ht="12" customHeight="1">
      <c r="B19" s="19"/>
      <c r="C19" s="20"/>
      <c r="D19" s="26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6" t="s">
        <v>29</v>
      </c>
      <c r="AL19" s="20"/>
      <c r="AM19" s="20"/>
      <c r="AN19" s="24" t="s">
        <v>1</v>
      </c>
      <c r="AO19" s="20"/>
      <c r="AP19" s="20"/>
      <c r="AQ19" s="20"/>
      <c r="AR19" s="18"/>
      <c r="BS19" s="15" t="s">
        <v>6</v>
      </c>
    </row>
    <row r="20" spans="1:71" s="1" customFormat="1" ht="18.399999999999999" customHeight="1">
      <c r="B20" s="19"/>
      <c r="C20" s="20"/>
      <c r="D20" s="20"/>
      <c r="E20" s="24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6" t="s">
        <v>31</v>
      </c>
      <c r="AL20" s="20"/>
      <c r="AM20" s="20"/>
      <c r="AN20" s="24" t="s">
        <v>1</v>
      </c>
      <c r="AO20" s="20"/>
      <c r="AP20" s="20"/>
      <c r="AQ20" s="20"/>
      <c r="AR20" s="18"/>
      <c r="BS20" s="15" t="s">
        <v>36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</row>
    <row r="22" spans="1:71" s="1" customFormat="1" ht="12" customHeight="1">
      <c r="B22" s="19"/>
      <c r="C22" s="20"/>
      <c r="D22" s="26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</row>
    <row r="23" spans="1:71" s="1" customFormat="1" ht="16.5" customHeight="1">
      <c r="B23" s="19"/>
      <c r="C23" s="20"/>
      <c r="D23" s="20"/>
      <c r="E23" s="302" t="s">
        <v>1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20"/>
      <c r="AP23" s="20"/>
      <c r="AQ23" s="20"/>
      <c r="AR23" s="18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</row>
    <row r="25" spans="1:71" s="1" customFormat="1" ht="6.95" customHeight="1">
      <c r="B25" s="19"/>
      <c r="C25" s="20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0"/>
      <c r="AQ25" s="20"/>
      <c r="AR25" s="18"/>
    </row>
    <row r="26" spans="1:71" s="2" customFormat="1" ht="25.9" customHeight="1">
      <c r="A26" s="30"/>
      <c r="B26" s="31"/>
      <c r="C26" s="32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03">
        <f>ROUND(AG94,2)</f>
        <v>0</v>
      </c>
      <c r="AL26" s="304"/>
      <c r="AM26" s="304"/>
      <c r="AN26" s="304"/>
      <c r="AO26" s="304"/>
      <c r="AP26" s="32"/>
      <c r="AQ26" s="32"/>
      <c r="AR26" s="35"/>
      <c r="BE26" s="30"/>
    </row>
    <row r="27" spans="1:71" s="2" customFormat="1" ht="6.95" customHeight="1">
      <c r="A27" s="30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30"/>
    </row>
    <row r="28" spans="1:71" s="2" customFormat="1" ht="12.75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05" t="s">
        <v>40</v>
      </c>
      <c r="M28" s="305"/>
      <c r="N28" s="305"/>
      <c r="O28" s="305"/>
      <c r="P28" s="305"/>
      <c r="Q28" s="32"/>
      <c r="R28" s="32"/>
      <c r="S28" s="32"/>
      <c r="T28" s="32"/>
      <c r="U28" s="32"/>
      <c r="V28" s="32"/>
      <c r="W28" s="305" t="s">
        <v>41</v>
      </c>
      <c r="X28" s="305"/>
      <c r="Y28" s="305"/>
      <c r="Z28" s="305"/>
      <c r="AA28" s="305"/>
      <c r="AB28" s="305"/>
      <c r="AC28" s="305"/>
      <c r="AD28" s="305"/>
      <c r="AE28" s="305"/>
      <c r="AF28" s="32"/>
      <c r="AG28" s="32"/>
      <c r="AH28" s="32"/>
      <c r="AI28" s="32"/>
      <c r="AJ28" s="32"/>
      <c r="AK28" s="305" t="s">
        <v>42</v>
      </c>
      <c r="AL28" s="305"/>
      <c r="AM28" s="305"/>
      <c r="AN28" s="305"/>
      <c r="AO28" s="305"/>
      <c r="AP28" s="32"/>
      <c r="AQ28" s="32"/>
      <c r="AR28" s="35"/>
      <c r="BE28" s="30"/>
    </row>
    <row r="29" spans="1:71" s="3" customFormat="1" ht="14.45" customHeight="1">
      <c r="B29" s="36"/>
      <c r="C29" s="37"/>
      <c r="D29" s="26" t="s">
        <v>43</v>
      </c>
      <c r="E29" s="37"/>
      <c r="F29" s="26" t="s">
        <v>44</v>
      </c>
      <c r="G29" s="37"/>
      <c r="H29" s="37"/>
      <c r="I29" s="37"/>
      <c r="J29" s="37"/>
      <c r="K29" s="37"/>
      <c r="L29" s="292">
        <v>0.21</v>
      </c>
      <c r="M29" s="293"/>
      <c r="N29" s="293"/>
      <c r="O29" s="293"/>
      <c r="P29" s="293"/>
      <c r="Q29" s="37"/>
      <c r="R29" s="37"/>
      <c r="S29" s="37"/>
      <c r="T29" s="37"/>
      <c r="U29" s="37"/>
      <c r="V29" s="37"/>
      <c r="W29" s="294">
        <f>ROUND(AZ94, 2)</f>
        <v>0</v>
      </c>
      <c r="X29" s="293"/>
      <c r="Y29" s="293"/>
      <c r="Z29" s="293"/>
      <c r="AA29" s="293"/>
      <c r="AB29" s="293"/>
      <c r="AC29" s="293"/>
      <c r="AD29" s="293"/>
      <c r="AE29" s="293"/>
      <c r="AF29" s="37"/>
      <c r="AG29" s="37"/>
      <c r="AH29" s="37"/>
      <c r="AI29" s="37"/>
      <c r="AJ29" s="37"/>
      <c r="AK29" s="294">
        <f>ROUND(AV94, 2)</f>
        <v>0</v>
      </c>
      <c r="AL29" s="293"/>
      <c r="AM29" s="293"/>
      <c r="AN29" s="293"/>
      <c r="AO29" s="293"/>
      <c r="AP29" s="37"/>
      <c r="AQ29" s="37"/>
      <c r="AR29" s="38"/>
    </row>
    <row r="30" spans="1:71" s="3" customFormat="1" ht="14.45" customHeight="1">
      <c r="B30" s="36"/>
      <c r="C30" s="37"/>
      <c r="D30" s="37"/>
      <c r="E30" s="37"/>
      <c r="F30" s="26" t="s">
        <v>45</v>
      </c>
      <c r="G30" s="37"/>
      <c r="H30" s="37"/>
      <c r="I30" s="37"/>
      <c r="J30" s="37"/>
      <c r="K30" s="37"/>
      <c r="L30" s="292">
        <v>0.15</v>
      </c>
      <c r="M30" s="293"/>
      <c r="N30" s="293"/>
      <c r="O30" s="293"/>
      <c r="P30" s="293"/>
      <c r="Q30" s="37"/>
      <c r="R30" s="37"/>
      <c r="S30" s="37"/>
      <c r="T30" s="37"/>
      <c r="U30" s="37"/>
      <c r="V30" s="37"/>
      <c r="W30" s="294">
        <f>ROUND(BA94, 2)</f>
        <v>0</v>
      </c>
      <c r="X30" s="293"/>
      <c r="Y30" s="293"/>
      <c r="Z30" s="293"/>
      <c r="AA30" s="293"/>
      <c r="AB30" s="293"/>
      <c r="AC30" s="293"/>
      <c r="AD30" s="293"/>
      <c r="AE30" s="293"/>
      <c r="AF30" s="37"/>
      <c r="AG30" s="37"/>
      <c r="AH30" s="37"/>
      <c r="AI30" s="37"/>
      <c r="AJ30" s="37"/>
      <c r="AK30" s="294">
        <f>ROUND(AW94, 2)</f>
        <v>0</v>
      </c>
      <c r="AL30" s="293"/>
      <c r="AM30" s="293"/>
      <c r="AN30" s="293"/>
      <c r="AO30" s="293"/>
      <c r="AP30" s="37"/>
      <c r="AQ30" s="37"/>
      <c r="AR30" s="38"/>
    </row>
    <row r="31" spans="1:71" s="3" customFormat="1" ht="14.45" hidden="1" customHeight="1">
      <c r="B31" s="36"/>
      <c r="C31" s="37"/>
      <c r="D31" s="37"/>
      <c r="E31" s="37"/>
      <c r="F31" s="26" t="s">
        <v>46</v>
      </c>
      <c r="G31" s="37"/>
      <c r="H31" s="37"/>
      <c r="I31" s="37"/>
      <c r="J31" s="37"/>
      <c r="K31" s="37"/>
      <c r="L31" s="292">
        <v>0.21</v>
      </c>
      <c r="M31" s="293"/>
      <c r="N31" s="293"/>
      <c r="O31" s="293"/>
      <c r="P31" s="293"/>
      <c r="Q31" s="37"/>
      <c r="R31" s="37"/>
      <c r="S31" s="37"/>
      <c r="T31" s="37"/>
      <c r="U31" s="37"/>
      <c r="V31" s="37"/>
      <c r="W31" s="294">
        <f>ROUND(BB94, 2)</f>
        <v>0</v>
      </c>
      <c r="X31" s="293"/>
      <c r="Y31" s="293"/>
      <c r="Z31" s="293"/>
      <c r="AA31" s="293"/>
      <c r="AB31" s="293"/>
      <c r="AC31" s="293"/>
      <c r="AD31" s="293"/>
      <c r="AE31" s="293"/>
      <c r="AF31" s="37"/>
      <c r="AG31" s="37"/>
      <c r="AH31" s="37"/>
      <c r="AI31" s="37"/>
      <c r="AJ31" s="37"/>
      <c r="AK31" s="294">
        <v>0</v>
      </c>
      <c r="AL31" s="293"/>
      <c r="AM31" s="293"/>
      <c r="AN31" s="293"/>
      <c r="AO31" s="293"/>
      <c r="AP31" s="37"/>
      <c r="AQ31" s="37"/>
      <c r="AR31" s="38"/>
    </row>
    <row r="32" spans="1:71" s="3" customFormat="1" ht="14.45" hidden="1" customHeight="1">
      <c r="B32" s="36"/>
      <c r="C32" s="37"/>
      <c r="D32" s="37"/>
      <c r="E32" s="37"/>
      <c r="F32" s="26" t="s">
        <v>47</v>
      </c>
      <c r="G32" s="37"/>
      <c r="H32" s="37"/>
      <c r="I32" s="37"/>
      <c r="J32" s="37"/>
      <c r="K32" s="37"/>
      <c r="L32" s="292">
        <v>0.15</v>
      </c>
      <c r="M32" s="293"/>
      <c r="N32" s="293"/>
      <c r="O32" s="293"/>
      <c r="P32" s="293"/>
      <c r="Q32" s="37"/>
      <c r="R32" s="37"/>
      <c r="S32" s="37"/>
      <c r="T32" s="37"/>
      <c r="U32" s="37"/>
      <c r="V32" s="37"/>
      <c r="W32" s="294">
        <f>ROUND(BC94, 2)</f>
        <v>0</v>
      </c>
      <c r="X32" s="293"/>
      <c r="Y32" s="293"/>
      <c r="Z32" s="293"/>
      <c r="AA32" s="293"/>
      <c r="AB32" s="293"/>
      <c r="AC32" s="293"/>
      <c r="AD32" s="293"/>
      <c r="AE32" s="293"/>
      <c r="AF32" s="37"/>
      <c r="AG32" s="37"/>
      <c r="AH32" s="37"/>
      <c r="AI32" s="37"/>
      <c r="AJ32" s="37"/>
      <c r="AK32" s="294">
        <v>0</v>
      </c>
      <c r="AL32" s="293"/>
      <c r="AM32" s="293"/>
      <c r="AN32" s="293"/>
      <c r="AO32" s="293"/>
      <c r="AP32" s="37"/>
      <c r="AQ32" s="37"/>
      <c r="AR32" s="38"/>
    </row>
    <row r="33" spans="1:57" s="3" customFormat="1" ht="14.45" hidden="1" customHeight="1">
      <c r="B33" s="36"/>
      <c r="C33" s="37"/>
      <c r="D33" s="37"/>
      <c r="E33" s="37"/>
      <c r="F33" s="26" t="s">
        <v>48</v>
      </c>
      <c r="G33" s="37"/>
      <c r="H33" s="37"/>
      <c r="I33" s="37"/>
      <c r="J33" s="37"/>
      <c r="K33" s="37"/>
      <c r="L33" s="292">
        <v>0</v>
      </c>
      <c r="M33" s="293"/>
      <c r="N33" s="293"/>
      <c r="O33" s="293"/>
      <c r="P33" s="293"/>
      <c r="Q33" s="37"/>
      <c r="R33" s="37"/>
      <c r="S33" s="37"/>
      <c r="T33" s="37"/>
      <c r="U33" s="37"/>
      <c r="V33" s="37"/>
      <c r="W33" s="294">
        <f>ROUND(BD94, 2)</f>
        <v>0</v>
      </c>
      <c r="X33" s="293"/>
      <c r="Y33" s="293"/>
      <c r="Z33" s="293"/>
      <c r="AA33" s="293"/>
      <c r="AB33" s="293"/>
      <c r="AC33" s="293"/>
      <c r="AD33" s="293"/>
      <c r="AE33" s="293"/>
      <c r="AF33" s="37"/>
      <c r="AG33" s="37"/>
      <c r="AH33" s="37"/>
      <c r="AI33" s="37"/>
      <c r="AJ33" s="37"/>
      <c r="AK33" s="294">
        <v>0</v>
      </c>
      <c r="AL33" s="293"/>
      <c r="AM33" s="293"/>
      <c r="AN33" s="293"/>
      <c r="AO33" s="293"/>
      <c r="AP33" s="37"/>
      <c r="AQ33" s="37"/>
      <c r="AR33" s="38"/>
    </row>
    <row r="34" spans="1:57" s="2" customFormat="1" ht="6.95" customHeigh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30"/>
    </row>
    <row r="35" spans="1:57" s="2" customFormat="1" ht="25.9" customHeight="1">
      <c r="A35" s="30"/>
      <c r="B35" s="31"/>
      <c r="C35" s="39"/>
      <c r="D35" s="40" t="s">
        <v>49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50</v>
      </c>
      <c r="U35" s="41"/>
      <c r="V35" s="41"/>
      <c r="W35" s="41"/>
      <c r="X35" s="298" t="s">
        <v>51</v>
      </c>
      <c r="Y35" s="296"/>
      <c r="Z35" s="296"/>
      <c r="AA35" s="296"/>
      <c r="AB35" s="296"/>
      <c r="AC35" s="41"/>
      <c r="AD35" s="41"/>
      <c r="AE35" s="41"/>
      <c r="AF35" s="41"/>
      <c r="AG35" s="41"/>
      <c r="AH35" s="41"/>
      <c r="AI35" s="41"/>
      <c r="AJ35" s="41"/>
      <c r="AK35" s="295">
        <f>SUM(AK26:AK33)</f>
        <v>0</v>
      </c>
      <c r="AL35" s="296"/>
      <c r="AM35" s="296"/>
      <c r="AN35" s="296"/>
      <c r="AO35" s="297"/>
      <c r="AP35" s="39"/>
      <c r="AQ35" s="39"/>
      <c r="AR35" s="35"/>
      <c r="BE35" s="30"/>
    </row>
    <row r="36" spans="1:57" s="2" customFormat="1" ht="6.95" customHeigh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  <c r="BE36" s="30"/>
    </row>
    <row r="37" spans="1:57" s="2" customFormat="1" ht="14.45" customHeight="1">
      <c r="A37" s="30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5"/>
      <c r="BE37" s="30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3"/>
      <c r="C49" s="44"/>
      <c r="D49" s="45" t="s">
        <v>52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53</v>
      </c>
      <c r="AI49" s="46"/>
      <c r="AJ49" s="46"/>
      <c r="AK49" s="46"/>
      <c r="AL49" s="46"/>
      <c r="AM49" s="46"/>
      <c r="AN49" s="46"/>
      <c r="AO49" s="46"/>
      <c r="AP49" s="44"/>
      <c r="AQ49" s="44"/>
      <c r="AR49" s="47"/>
    </row>
    <row r="50" spans="1:57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0"/>
      <c r="B60" s="31"/>
      <c r="C60" s="32"/>
      <c r="D60" s="48" t="s">
        <v>54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8" t="s">
        <v>55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8" t="s">
        <v>54</v>
      </c>
      <c r="AI60" s="34"/>
      <c r="AJ60" s="34"/>
      <c r="AK60" s="34"/>
      <c r="AL60" s="34"/>
      <c r="AM60" s="48" t="s">
        <v>55</v>
      </c>
      <c r="AN60" s="34"/>
      <c r="AO60" s="34"/>
      <c r="AP60" s="32"/>
      <c r="AQ60" s="32"/>
      <c r="AR60" s="35"/>
      <c r="BE60" s="30"/>
    </row>
    <row r="61" spans="1:57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0"/>
      <c r="B64" s="31"/>
      <c r="C64" s="32"/>
      <c r="D64" s="45" t="s">
        <v>56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5" t="s">
        <v>57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5"/>
      <c r="BE64" s="30"/>
    </row>
    <row r="65" spans="1:57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0"/>
      <c r="B75" s="31"/>
      <c r="C75" s="32"/>
      <c r="D75" s="48" t="s">
        <v>54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8" t="s">
        <v>55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8" t="s">
        <v>54</v>
      </c>
      <c r="AI75" s="34"/>
      <c r="AJ75" s="34"/>
      <c r="AK75" s="34"/>
      <c r="AL75" s="34"/>
      <c r="AM75" s="48" t="s">
        <v>55</v>
      </c>
      <c r="AN75" s="34"/>
      <c r="AO75" s="34"/>
      <c r="AP75" s="32"/>
      <c r="AQ75" s="32"/>
      <c r="AR75" s="35"/>
      <c r="BE75" s="30"/>
    </row>
    <row r="76" spans="1:57" s="2" customFormat="1">
      <c r="A76" s="30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5"/>
      <c r="BE76" s="30"/>
    </row>
    <row r="77" spans="1:57" s="2" customFormat="1" ht="6.95" customHeight="1">
      <c r="A77" s="30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5"/>
      <c r="BE77" s="30"/>
    </row>
    <row r="81" spans="1:91" s="2" customFormat="1" ht="6.95" customHeight="1">
      <c r="A81" s="30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5"/>
      <c r="BE81" s="30"/>
    </row>
    <row r="82" spans="1:91" s="2" customFormat="1" ht="24.95" customHeight="1">
      <c r="A82" s="30"/>
      <c r="B82" s="31"/>
      <c r="C82" s="21" t="s">
        <v>58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5"/>
      <c r="BE82" s="30"/>
    </row>
    <row r="83" spans="1:91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5"/>
      <c r="BE83" s="30"/>
    </row>
    <row r="84" spans="1:91" s="4" customFormat="1" ht="12" customHeight="1">
      <c r="B84" s="54"/>
      <c r="C84" s="26" t="s">
        <v>12</v>
      </c>
      <c r="D84" s="55"/>
      <c r="E84" s="55"/>
      <c r="F84" s="55"/>
      <c r="G84" s="55"/>
      <c r="H84" s="55"/>
      <c r="I84" s="55"/>
      <c r="J84" s="55"/>
      <c r="K84" s="55"/>
      <c r="L84" s="55" t="str">
        <f>K5</f>
        <v>VALTJIRASKOVA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6"/>
    </row>
    <row r="85" spans="1:91" s="5" customFormat="1" ht="36.950000000000003" customHeight="1">
      <c r="B85" s="57"/>
      <c r="C85" s="58" t="s">
        <v>14</v>
      </c>
      <c r="D85" s="59"/>
      <c r="E85" s="59"/>
      <c r="F85" s="59"/>
      <c r="G85" s="59"/>
      <c r="H85" s="59"/>
      <c r="I85" s="59"/>
      <c r="J85" s="59"/>
      <c r="K85" s="59"/>
      <c r="L85" s="316" t="str">
        <f>K6</f>
        <v xml:space="preserve"> VALTICE – ul. Jiráskova a ul. Vilová, kanalizace a vodovod, SO 02 - Jiráskova</v>
      </c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59"/>
      <c r="AQ85" s="59"/>
      <c r="AR85" s="60"/>
    </row>
    <row r="86" spans="1:91" s="2" customFormat="1" ht="6.95" customHeight="1">
      <c r="A86" s="30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5"/>
      <c r="BE86" s="30"/>
    </row>
    <row r="87" spans="1:91" s="2" customFormat="1" ht="12" customHeight="1">
      <c r="A87" s="30"/>
      <c r="B87" s="31"/>
      <c r="C87" s="26" t="s">
        <v>20</v>
      </c>
      <c r="D87" s="32"/>
      <c r="E87" s="32"/>
      <c r="F87" s="32"/>
      <c r="G87" s="32"/>
      <c r="H87" s="32"/>
      <c r="I87" s="32"/>
      <c r="J87" s="32"/>
      <c r="K87" s="32"/>
      <c r="L87" s="61" t="str">
        <f>IF(K8="","",K8)</f>
        <v>Valtice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6" t="s">
        <v>22</v>
      </c>
      <c r="AJ87" s="32"/>
      <c r="AK87" s="32"/>
      <c r="AL87" s="32"/>
      <c r="AM87" s="318" t="str">
        <f>IF(AN8= "","",AN8)</f>
        <v>27. 5. 2020</v>
      </c>
      <c r="AN87" s="318"/>
      <c r="AO87" s="32"/>
      <c r="AP87" s="32"/>
      <c r="AQ87" s="32"/>
      <c r="AR87" s="35"/>
      <c r="BE87" s="30"/>
    </row>
    <row r="88" spans="1:91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5"/>
      <c r="BE88" s="30"/>
    </row>
    <row r="89" spans="1:91" s="2" customFormat="1" ht="15.2" customHeight="1">
      <c r="A89" s="30"/>
      <c r="B89" s="31"/>
      <c r="C89" s="26" t="s">
        <v>28</v>
      </c>
      <c r="D89" s="32"/>
      <c r="E89" s="32"/>
      <c r="F89" s="32"/>
      <c r="G89" s="32"/>
      <c r="H89" s="32"/>
      <c r="I89" s="32"/>
      <c r="J89" s="32"/>
      <c r="K89" s="32"/>
      <c r="L89" s="55" t="str">
        <f>IF(E11= "","",E11)</f>
        <v>Vodovody a kanalizace Břeclav, a.s.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6" t="s">
        <v>34</v>
      </c>
      <c r="AJ89" s="32"/>
      <c r="AK89" s="32"/>
      <c r="AL89" s="32"/>
      <c r="AM89" s="319" t="str">
        <f>IF(E17="","",E17)</f>
        <v>Jiří Třináctý, DiS.</v>
      </c>
      <c r="AN89" s="320"/>
      <c r="AO89" s="320"/>
      <c r="AP89" s="320"/>
      <c r="AQ89" s="32"/>
      <c r="AR89" s="35"/>
      <c r="AS89" s="321" t="s">
        <v>59</v>
      </c>
      <c r="AT89" s="322"/>
      <c r="AU89" s="63"/>
      <c r="AV89" s="63"/>
      <c r="AW89" s="63"/>
      <c r="AX89" s="63"/>
      <c r="AY89" s="63"/>
      <c r="AZ89" s="63"/>
      <c r="BA89" s="63"/>
      <c r="BB89" s="63"/>
      <c r="BC89" s="63"/>
      <c r="BD89" s="64"/>
      <c r="BE89" s="30"/>
    </row>
    <row r="90" spans="1:91" s="2" customFormat="1" ht="15.2" customHeight="1">
      <c r="A90" s="30"/>
      <c r="B90" s="31"/>
      <c r="C90" s="26" t="s">
        <v>32</v>
      </c>
      <c r="D90" s="32"/>
      <c r="E90" s="32"/>
      <c r="F90" s="32"/>
      <c r="G90" s="32"/>
      <c r="H90" s="32"/>
      <c r="I90" s="32"/>
      <c r="J90" s="32"/>
      <c r="K90" s="32"/>
      <c r="L90" s="55" t="str">
        <f>IF(E14="","",E14)</f>
        <v>není znám</v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6" t="s">
        <v>37</v>
      </c>
      <c r="AJ90" s="32"/>
      <c r="AK90" s="32"/>
      <c r="AL90" s="32"/>
      <c r="AM90" s="319" t="str">
        <f>IF(E20="","",E20)</f>
        <v>Jiří Třináctý, DiS.</v>
      </c>
      <c r="AN90" s="320"/>
      <c r="AO90" s="320"/>
      <c r="AP90" s="320"/>
      <c r="AQ90" s="32"/>
      <c r="AR90" s="35"/>
      <c r="AS90" s="323"/>
      <c r="AT90" s="324"/>
      <c r="AU90" s="65"/>
      <c r="AV90" s="65"/>
      <c r="AW90" s="65"/>
      <c r="AX90" s="65"/>
      <c r="AY90" s="65"/>
      <c r="AZ90" s="65"/>
      <c r="BA90" s="65"/>
      <c r="BB90" s="65"/>
      <c r="BC90" s="65"/>
      <c r="BD90" s="66"/>
      <c r="BE90" s="30"/>
    </row>
    <row r="91" spans="1:91" s="2" customFormat="1" ht="10.9" customHeight="1">
      <c r="A91" s="30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5"/>
      <c r="AS91" s="325"/>
      <c r="AT91" s="326"/>
      <c r="AU91" s="67"/>
      <c r="AV91" s="67"/>
      <c r="AW91" s="67"/>
      <c r="AX91" s="67"/>
      <c r="AY91" s="67"/>
      <c r="AZ91" s="67"/>
      <c r="BA91" s="67"/>
      <c r="BB91" s="67"/>
      <c r="BC91" s="67"/>
      <c r="BD91" s="68"/>
      <c r="BE91" s="30"/>
    </row>
    <row r="92" spans="1:91" s="2" customFormat="1" ht="29.25" customHeight="1">
      <c r="A92" s="30"/>
      <c r="B92" s="31"/>
      <c r="C92" s="309" t="s">
        <v>60</v>
      </c>
      <c r="D92" s="310"/>
      <c r="E92" s="310"/>
      <c r="F92" s="310"/>
      <c r="G92" s="310"/>
      <c r="H92" s="69"/>
      <c r="I92" s="311" t="s">
        <v>61</v>
      </c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3" t="s">
        <v>62</v>
      </c>
      <c r="AH92" s="310"/>
      <c r="AI92" s="310"/>
      <c r="AJ92" s="310"/>
      <c r="AK92" s="310"/>
      <c r="AL92" s="310"/>
      <c r="AM92" s="310"/>
      <c r="AN92" s="311" t="s">
        <v>63</v>
      </c>
      <c r="AO92" s="310"/>
      <c r="AP92" s="312"/>
      <c r="AQ92" s="70" t="s">
        <v>64</v>
      </c>
      <c r="AR92" s="35"/>
      <c r="AS92" s="71" t="s">
        <v>65</v>
      </c>
      <c r="AT92" s="72" t="s">
        <v>66</v>
      </c>
      <c r="AU92" s="72" t="s">
        <v>67</v>
      </c>
      <c r="AV92" s="72" t="s">
        <v>68</v>
      </c>
      <c r="AW92" s="72" t="s">
        <v>69</v>
      </c>
      <c r="AX92" s="72" t="s">
        <v>70</v>
      </c>
      <c r="AY92" s="72" t="s">
        <v>71</v>
      </c>
      <c r="AZ92" s="72" t="s">
        <v>72</v>
      </c>
      <c r="BA92" s="72" t="s">
        <v>73</v>
      </c>
      <c r="BB92" s="72" t="s">
        <v>74</v>
      </c>
      <c r="BC92" s="72" t="s">
        <v>75</v>
      </c>
      <c r="BD92" s="73" t="s">
        <v>76</v>
      </c>
      <c r="BE92" s="30"/>
    </row>
    <row r="93" spans="1:91" s="2" customFormat="1" ht="10.9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5"/>
      <c r="AS93" s="74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6"/>
      <c r="BE93" s="30"/>
    </row>
    <row r="94" spans="1:91" s="6" customFormat="1" ht="32.450000000000003" customHeight="1">
      <c r="B94" s="77"/>
      <c r="C94" s="78" t="s">
        <v>77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314">
        <f>ROUND(SUM(AG95:AG100),2)</f>
        <v>0</v>
      </c>
      <c r="AH94" s="314"/>
      <c r="AI94" s="314"/>
      <c r="AJ94" s="314"/>
      <c r="AK94" s="314"/>
      <c r="AL94" s="314"/>
      <c r="AM94" s="314"/>
      <c r="AN94" s="315">
        <f>SUM(AG94,AT94)</f>
        <v>0</v>
      </c>
      <c r="AO94" s="315"/>
      <c r="AP94" s="315"/>
      <c r="AQ94" s="81" t="s">
        <v>1</v>
      </c>
      <c r="AR94" s="82"/>
      <c r="AS94" s="83">
        <f>ROUND(SUM(AS95:AS100),2)</f>
        <v>0</v>
      </c>
      <c r="AT94" s="84">
        <f t="shared" ref="AT94:AT100" si="0">ROUND(SUM(AV94:AW94),2)</f>
        <v>0</v>
      </c>
      <c r="AU94" s="85" t="e">
        <f>ROUND(SUM(AU95:AU100),5)</f>
        <v>#REF!</v>
      </c>
      <c r="AV94" s="84">
        <f>ROUND(AZ94*L29,2)</f>
        <v>0</v>
      </c>
      <c r="AW94" s="84">
        <f>ROUND(BA94*L30,2)</f>
        <v>0</v>
      </c>
      <c r="AX94" s="84">
        <f>ROUND(BB94*L29,2)</f>
        <v>0</v>
      </c>
      <c r="AY94" s="84">
        <f>ROUND(BC94*L30,2)</f>
        <v>0</v>
      </c>
      <c r="AZ94" s="84">
        <f>ROUND(SUM(AZ95:AZ100),2)</f>
        <v>0</v>
      </c>
      <c r="BA94" s="84">
        <f>ROUND(SUM(BA95:BA100),2)</f>
        <v>0</v>
      </c>
      <c r="BB94" s="84">
        <f>ROUND(SUM(BB95:BB100),2)</f>
        <v>0</v>
      </c>
      <c r="BC94" s="84">
        <f>ROUND(SUM(BC95:BC100),2)</f>
        <v>0</v>
      </c>
      <c r="BD94" s="86">
        <f>ROUND(SUM(BD95:BD100),2)</f>
        <v>0</v>
      </c>
      <c r="BS94" s="87" t="s">
        <v>78</v>
      </c>
      <c r="BT94" s="87" t="s">
        <v>79</v>
      </c>
      <c r="BU94" s="88" t="s">
        <v>80</v>
      </c>
      <c r="BV94" s="87" t="s">
        <v>81</v>
      </c>
      <c r="BW94" s="87" t="s">
        <v>5</v>
      </c>
      <c r="BX94" s="87" t="s">
        <v>82</v>
      </c>
      <c r="CL94" s="87" t="s">
        <v>17</v>
      </c>
    </row>
    <row r="95" spans="1:91" s="7" customFormat="1" ht="24.75" customHeight="1">
      <c r="A95" s="89" t="s">
        <v>83</v>
      </c>
      <c r="B95" s="90"/>
      <c r="C95" s="91"/>
      <c r="D95" s="308" t="s">
        <v>84</v>
      </c>
      <c r="E95" s="308"/>
      <c r="F95" s="308"/>
      <c r="G95" s="308"/>
      <c r="H95" s="308"/>
      <c r="I95" s="92"/>
      <c r="J95" s="308" t="s">
        <v>85</v>
      </c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6">
        <f>'SO 02.1.1 - Oprava kanali...'!J30</f>
        <v>0</v>
      </c>
      <c r="AH95" s="307"/>
      <c r="AI95" s="307"/>
      <c r="AJ95" s="307"/>
      <c r="AK95" s="307"/>
      <c r="AL95" s="307"/>
      <c r="AM95" s="307"/>
      <c r="AN95" s="306">
        <f t="shared" ref="AN95:AN98" si="1">SUM(AG95,AT95)</f>
        <v>0</v>
      </c>
      <c r="AO95" s="307"/>
      <c r="AP95" s="307"/>
      <c r="AQ95" s="93" t="s">
        <v>86</v>
      </c>
      <c r="AR95" s="94"/>
      <c r="AS95" s="95">
        <v>0</v>
      </c>
      <c r="AT95" s="96">
        <f t="shared" si="0"/>
        <v>0</v>
      </c>
      <c r="AU95" s="97">
        <f>'SO 02.1.1 - Oprava kanali...'!P125</f>
        <v>3061.1395490000004</v>
      </c>
      <c r="AV95" s="96">
        <f>'SO 02.1.1 - Oprava kanali...'!J33</f>
        <v>0</v>
      </c>
      <c r="AW95" s="96">
        <f>'SO 02.1.1 - Oprava kanali...'!J34</f>
        <v>0</v>
      </c>
      <c r="AX95" s="96">
        <f>'SO 02.1.1 - Oprava kanali...'!J35</f>
        <v>0</v>
      </c>
      <c r="AY95" s="96">
        <f>'SO 02.1.1 - Oprava kanali...'!J36</f>
        <v>0</v>
      </c>
      <c r="AZ95" s="96">
        <f>'SO 02.1.1 - Oprava kanali...'!F33</f>
        <v>0</v>
      </c>
      <c r="BA95" s="96">
        <f>'SO 02.1.1 - Oprava kanali...'!F34</f>
        <v>0</v>
      </c>
      <c r="BB95" s="96">
        <f>'SO 02.1.1 - Oprava kanali...'!F35</f>
        <v>0</v>
      </c>
      <c r="BC95" s="96">
        <f>'SO 02.1.1 - Oprava kanali...'!F36</f>
        <v>0</v>
      </c>
      <c r="BD95" s="98">
        <f>'SO 02.1.1 - Oprava kanali...'!F37</f>
        <v>0</v>
      </c>
      <c r="BT95" s="99" t="s">
        <v>87</v>
      </c>
      <c r="BV95" s="99" t="s">
        <v>81</v>
      </c>
      <c r="BW95" s="99" t="s">
        <v>88</v>
      </c>
      <c r="BX95" s="99" t="s">
        <v>5</v>
      </c>
      <c r="CL95" s="99" t="s">
        <v>17</v>
      </c>
      <c r="CM95" s="99" t="s">
        <v>89</v>
      </c>
    </row>
    <row r="96" spans="1:91" s="7" customFormat="1" ht="24.75" customHeight="1">
      <c r="A96" s="89" t="s">
        <v>83</v>
      </c>
      <c r="B96" s="90"/>
      <c r="C96" s="91"/>
      <c r="D96" s="308" t="s">
        <v>90</v>
      </c>
      <c r="E96" s="308"/>
      <c r="F96" s="308"/>
      <c r="G96" s="308"/>
      <c r="H96" s="308"/>
      <c r="I96" s="92"/>
      <c r="J96" s="308" t="s">
        <v>91</v>
      </c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6">
        <f>'SO 02.1.2 - Oprava kanali...'!J30</f>
        <v>0</v>
      </c>
      <c r="AH96" s="307"/>
      <c r="AI96" s="307"/>
      <c r="AJ96" s="307"/>
      <c r="AK96" s="307"/>
      <c r="AL96" s="307"/>
      <c r="AM96" s="307"/>
      <c r="AN96" s="306">
        <f t="shared" si="1"/>
        <v>0</v>
      </c>
      <c r="AO96" s="307"/>
      <c r="AP96" s="307"/>
      <c r="AQ96" s="93" t="s">
        <v>86</v>
      </c>
      <c r="AR96" s="94"/>
      <c r="AS96" s="95">
        <v>0</v>
      </c>
      <c r="AT96" s="96">
        <f t="shared" si="0"/>
        <v>0</v>
      </c>
      <c r="AU96" s="97">
        <f>'SO 02.1.2 - Oprava kanali...'!P124</f>
        <v>1771.5824240000002</v>
      </c>
      <c r="AV96" s="96">
        <f>'SO 02.1.2 - Oprava kanali...'!J33</f>
        <v>0</v>
      </c>
      <c r="AW96" s="96">
        <f>'SO 02.1.2 - Oprava kanali...'!J34</f>
        <v>0</v>
      </c>
      <c r="AX96" s="96">
        <f>'SO 02.1.2 - Oprava kanali...'!J35</f>
        <v>0</v>
      </c>
      <c r="AY96" s="96">
        <f>'SO 02.1.2 - Oprava kanali...'!J36</f>
        <v>0</v>
      </c>
      <c r="AZ96" s="96">
        <f>'SO 02.1.2 - Oprava kanali...'!F33</f>
        <v>0</v>
      </c>
      <c r="BA96" s="96">
        <f>'SO 02.1.2 - Oprava kanali...'!F34</f>
        <v>0</v>
      </c>
      <c r="BB96" s="96">
        <f>'SO 02.1.2 - Oprava kanali...'!F35</f>
        <v>0</v>
      </c>
      <c r="BC96" s="96">
        <f>'SO 02.1.2 - Oprava kanali...'!F36</f>
        <v>0</v>
      </c>
      <c r="BD96" s="98">
        <f>'SO 02.1.2 - Oprava kanali...'!F37</f>
        <v>0</v>
      </c>
      <c r="BT96" s="99" t="s">
        <v>87</v>
      </c>
      <c r="BV96" s="99" t="s">
        <v>81</v>
      </c>
      <c r="BW96" s="99" t="s">
        <v>92</v>
      </c>
      <c r="BX96" s="99" t="s">
        <v>5</v>
      </c>
      <c r="CL96" s="99" t="s">
        <v>93</v>
      </c>
      <c r="CM96" s="99" t="s">
        <v>89</v>
      </c>
    </row>
    <row r="97" spans="1:91" s="7" customFormat="1" ht="24.75" customHeight="1">
      <c r="A97" s="89" t="s">
        <v>83</v>
      </c>
      <c r="B97" s="90"/>
      <c r="C97" s="91"/>
      <c r="D97" s="308" t="s">
        <v>94</v>
      </c>
      <c r="E97" s="308"/>
      <c r="F97" s="308"/>
      <c r="G97" s="308"/>
      <c r="H97" s="308"/>
      <c r="I97" s="92"/>
      <c r="J97" s="308" t="s">
        <v>95</v>
      </c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6">
        <f>'SO 02.2.1 - Oprava vodovodu'!J30</f>
        <v>0</v>
      </c>
      <c r="AH97" s="307"/>
      <c r="AI97" s="307"/>
      <c r="AJ97" s="307"/>
      <c r="AK97" s="307"/>
      <c r="AL97" s="307"/>
      <c r="AM97" s="307"/>
      <c r="AN97" s="306">
        <f t="shared" si="1"/>
        <v>0</v>
      </c>
      <c r="AO97" s="307"/>
      <c r="AP97" s="307"/>
      <c r="AQ97" s="93" t="s">
        <v>86</v>
      </c>
      <c r="AR97" s="94"/>
      <c r="AS97" s="95">
        <v>0</v>
      </c>
      <c r="AT97" s="96">
        <f t="shared" si="0"/>
        <v>0</v>
      </c>
      <c r="AU97" s="97">
        <f>'SO 02.2.1 - Oprava vodovodu'!P124</f>
        <v>1872.9549259999997</v>
      </c>
      <c r="AV97" s="96">
        <f>'SO 02.2.1 - Oprava vodovodu'!J33</f>
        <v>0</v>
      </c>
      <c r="AW97" s="96">
        <f>'SO 02.2.1 - Oprava vodovodu'!J34</f>
        <v>0</v>
      </c>
      <c r="AX97" s="96">
        <f>'SO 02.2.1 - Oprava vodovodu'!J35</f>
        <v>0</v>
      </c>
      <c r="AY97" s="96">
        <f>'SO 02.2.1 - Oprava vodovodu'!J36</f>
        <v>0</v>
      </c>
      <c r="AZ97" s="96">
        <f>'SO 02.2.1 - Oprava vodovodu'!F33</f>
        <v>0</v>
      </c>
      <c r="BA97" s="96">
        <f>'SO 02.2.1 - Oprava vodovodu'!F34</f>
        <v>0</v>
      </c>
      <c r="BB97" s="96">
        <f>'SO 02.2.1 - Oprava vodovodu'!F35</f>
        <v>0</v>
      </c>
      <c r="BC97" s="96">
        <f>'SO 02.2.1 - Oprava vodovodu'!F36</f>
        <v>0</v>
      </c>
      <c r="BD97" s="98">
        <f>'SO 02.2.1 - Oprava vodovodu'!F37</f>
        <v>0</v>
      </c>
      <c r="BT97" s="99" t="s">
        <v>87</v>
      </c>
      <c r="BV97" s="99" t="s">
        <v>81</v>
      </c>
      <c r="BW97" s="99" t="s">
        <v>96</v>
      </c>
      <c r="BX97" s="99" t="s">
        <v>5</v>
      </c>
      <c r="CL97" s="99" t="s">
        <v>97</v>
      </c>
      <c r="CM97" s="99" t="s">
        <v>89</v>
      </c>
    </row>
    <row r="98" spans="1:91" s="7" customFormat="1" ht="24.75" customHeight="1">
      <c r="A98" s="89" t="s">
        <v>83</v>
      </c>
      <c r="B98" s="90"/>
      <c r="C98" s="91"/>
      <c r="D98" s="308" t="s">
        <v>98</v>
      </c>
      <c r="E98" s="308"/>
      <c r="F98" s="308"/>
      <c r="G98" s="308"/>
      <c r="H98" s="308"/>
      <c r="I98" s="92"/>
      <c r="J98" s="308" t="s">
        <v>99</v>
      </c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6">
        <f>'SO 02.2.2 - Oprava vodovo...'!J30</f>
        <v>0</v>
      </c>
      <c r="AH98" s="307"/>
      <c r="AI98" s="307"/>
      <c r="AJ98" s="307"/>
      <c r="AK98" s="307"/>
      <c r="AL98" s="307"/>
      <c r="AM98" s="307"/>
      <c r="AN98" s="306">
        <f t="shared" si="1"/>
        <v>0</v>
      </c>
      <c r="AO98" s="307"/>
      <c r="AP98" s="307"/>
      <c r="AQ98" s="93" t="s">
        <v>86</v>
      </c>
      <c r="AR98" s="94"/>
      <c r="AS98" s="95">
        <v>0</v>
      </c>
      <c r="AT98" s="96">
        <f t="shared" si="0"/>
        <v>0</v>
      </c>
      <c r="AU98" s="97">
        <f>'SO 02.2.2 - Oprava vodovo...'!P122</f>
        <v>1358.77874</v>
      </c>
      <c r="AV98" s="96">
        <f>'SO 02.2.2 - Oprava vodovo...'!J33</f>
        <v>0</v>
      </c>
      <c r="AW98" s="96">
        <f>'SO 02.2.2 - Oprava vodovo...'!J34</f>
        <v>0</v>
      </c>
      <c r="AX98" s="96">
        <f>'SO 02.2.2 - Oprava vodovo...'!J35</f>
        <v>0</v>
      </c>
      <c r="AY98" s="96">
        <f>'SO 02.2.2 - Oprava vodovo...'!J36</f>
        <v>0</v>
      </c>
      <c r="AZ98" s="96">
        <f>'SO 02.2.2 - Oprava vodovo...'!F33</f>
        <v>0</v>
      </c>
      <c r="BA98" s="96">
        <f>'SO 02.2.2 - Oprava vodovo...'!F34</f>
        <v>0</v>
      </c>
      <c r="BB98" s="96">
        <f>'SO 02.2.2 - Oprava vodovo...'!F35</f>
        <v>0</v>
      </c>
      <c r="BC98" s="96">
        <f>'SO 02.2.2 - Oprava vodovo...'!F36</f>
        <v>0</v>
      </c>
      <c r="BD98" s="98">
        <f>'SO 02.2.2 - Oprava vodovo...'!F37</f>
        <v>0</v>
      </c>
      <c r="BT98" s="99" t="s">
        <v>87</v>
      </c>
      <c r="BV98" s="99" t="s">
        <v>81</v>
      </c>
      <c r="BW98" s="99" t="s">
        <v>100</v>
      </c>
      <c r="BX98" s="99" t="s">
        <v>5</v>
      </c>
      <c r="CL98" s="99" t="s">
        <v>97</v>
      </c>
      <c r="CM98" s="99" t="s">
        <v>89</v>
      </c>
    </row>
    <row r="99" spans="1:91" s="7" customFormat="1" ht="24.75" customHeight="1">
      <c r="A99" s="89" t="s">
        <v>83</v>
      </c>
      <c r="B99" s="90"/>
      <c r="C99" s="91"/>
      <c r="D99" s="308"/>
      <c r="E99" s="308"/>
      <c r="F99" s="308"/>
      <c r="G99" s="308"/>
      <c r="H99" s="308"/>
      <c r="I99" s="92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6"/>
      <c r="AH99" s="307"/>
      <c r="AI99" s="307"/>
      <c r="AJ99" s="307"/>
      <c r="AK99" s="307"/>
      <c r="AL99" s="307"/>
      <c r="AM99" s="307"/>
      <c r="AN99" s="306"/>
      <c r="AO99" s="307"/>
      <c r="AP99" s="307"/>
      <c r="AQ99" s="93" t="s">
        <v>86</v>
      </c>
      <c r="AR99" s="94"/>
      <c r="AS99" s="95">
        <v>0</v>
      </c>
      <c r="AT99" s="96" t="e">
        <f t="shared" si="0"/>
        <v>#REF!</v>
      </c>
      <c r="AU99" s="97" t="e">
        <f>#REF!</f>
        <v>#REF!</v>
      </c>
      <c r="AV99" s="96" t="e">
        <f>#REF!</f>
        <v>#REF!</v>
      </c>
      <c r="AW99" s="96" t="e">
        <f>#REF!</f>
        <v>#REF!</v>
      </c>
      <c r="AX99" s="96" t="e">
        <f>#REF!</f>
        <v>#REF!</v>
      </c>
      <c r="AY99" s="96" t="e">
        <f>#REF!</f>
        <v>#REF!</v>
      </c>
      <c r="AZ99" s="96"/>
      <c r="BA99" s="96"/>
      <c r="BB99" s="96"/>
      <c r="BC99" s="96"/>
      <c r="BD99" s="98"/>
      <c r="BT99" s="99" t="s">
        <v>87</v>
      </c>
      <c r="BV99" s="99" t="s">
        <v>81</v>
      </c>
      <c r="BW99" s="99" t="s">
        <v>102</v>
      </c>
      <c r="BX99" s="99" t="s">
        <v>5</v>
      </c>
      <c r="CL99" s="99" t="s">
        <v>101</v>
      </c>
      <c r="CM99" s="99" t="s">
        <v>89</v>
      </c>
    </row>
    <row r="100" spans="1:91" s="7" customFormat="1" ht="16.5" customHeight="1">
      <c r="A100" s="89" t="s">
        <v>83</v>
      </c>
      <c r="B100" s="90"/>
      <c r="C100" s="91"/>
      <c r="D100" s="308" t="s">
        <v>103</v>
      </c>
      <c r="E100" s="308"/>
      <c r="F100" s="308"/>
      <c r="G100" s="308"/>
      <c r="H100" s="308"/>
      <c r="I100" s="92"/>
      <c r="J100" s="308" t="s">
        <v>104</v>
      </c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6">
        <f>'VRN - Vedlejší rozpočtové...'!J30</f>
        <v>0</v>
      </c>
      <c r="AH100" s="307"/>
      <c r="AI100" s="307"/>
      <c r="AJ100" s="307"/>
      <c r="AK100" s="307"/>
      <c r="AL100" s="307"/>
      <c r="AM100" s="307"/>
      <c r="AN100" s="306">
        <f>SUM(AG100,AT100)</f>
        <v>0</v>
      </c>
      <c r="AO100" s="307"/>
      <c r="AP100" s="307"/>
      <c r="AQ100" s="93" t="s">
        <v>86</v>
      </c>
      <c r="AR100" s="94"/>
      <c r="AS100" s="100">
        <v>0</v>
      </c>
      <c r="AT100" s="101">
        <f t="shared" si="0"/>
        <v>0</v>
      </c>
      <c r="AU100" s="102">
        <f>'VRN - Vedlejší rozpočtové...'!P118</f>
        <v>0</v>
      </c>
      <c r="AV100" s="101">
        <f>'VRN - Vedlejší rozpočtové...'!J33</f>
        <v>0</v>
      </c>
      <c r="AW100" s="101">
        <f>'VRN - Vedlejší rozpočtové...'!J34</f>
        <v>0</v>
      </c>
      <c r="AX100" s="101">
        <f>'VRN - Vedlejší rozpočtové...'!J35</f>
        <v>0</v>
      </c>
      <c r="AY100" s="101">
        <f>'VRN - Vedlejší rozpočtové...'!J36</f>
        <v>0</v>
      </c>
      <c r="AZ100" s="101">
        <f>'VRN - Vedlejší rozpočtové...'!F33</f>
        <v>0</v>
      </c>
      <c r="BA100" s="101">
        <f>'VRN - Vedlejší rozpočtové...'!F34</f>
        <v>0</v>
      </c>
      <c r="BB100" s="101">
        <f>'VRN - Vedlejší rozpočtové...'!F35</f>
        <v>0</v>
      </c>
      <c r="BC100" s="101">
        <f>'VRN - Vedlejší rozpočtové...'!F36</f>
        <v>0</v>
      </c>
      <c r="BD100" s="103">
        <f>'VRN - Vedlejší rozpočtové...'!F37</f>
        <v>0</v>
      </c>
      <c r="BT100" s="99" t="s">
        <v>87</v>
      </c>
      <c r="BV100" s="99" t="s">
        <v>81</v>
      </c>
      <c r="BW100" s="99" t="s">
        <v>105</v>
      </c>
      <c r="BX100" s="99" t="s">
        <v>5</v>
      </c>
      <c r="CL100" s="99" t="s">
        <v>17</v>
      </c>
      <c r="CM100" s="99" t="s">
        <v>89</v>
      </c>
    </row>
    <row r="101" spans="1:91" s="2" customFormat="1" ht="30" customHeight="1">
      <c r="A101" s="30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290"/>
      <c r="AJ101" s="32"/>
      <c r="AK101" s="32"/>
      <c r="AL101" s="32"/>
      <c r="AM101" s="32"/>
      <c r="AN101" s="32"/>
      <c r="AO101" s="32"/>
      <c r="AP101" s="32"/>
      <c r="AQ101" s="32"/>
      <c r="AR101" s="35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</row>
    <row r="102" spans="1:91" s="2" customFormat="1" ht="6.95" customHeight="1">
      <c r="A102" s="30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35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</row>
  </sheetData>
  <sheetProtection formatColumns="0" formatRows="0"/>
  <mergeCells count="60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SO 02.1.1 - Oprava kanali...'!C2" display="/" xr:uid="{00000000-0004-0000-0000-000000000000}"/>
    <hyperlink ref="A96" location="'SO 02.1.2 - Oprava kanali...'!C2" display="/" xr:uid="{00000000-0004-0000-0000-000001000000}"/>
    <hyperlink ref="A97" location="'SO 02.2.1 - Oprava vodovodu'!C2" display="/" xr:uid="{00000000-0004-0000-0000-000002000000}"/>
    <hyperlink ref="A98" location="'SO 02.2.2 - Oprava vodovo...'!C2" display="/" xr:uid="{00000000-0004-0000-0000-000003000000}"/>
    <hyperlink ref="A99" location="'SO 02.3.2 - Oprava komuni...'!C2" display="/" xr:uid="{00000000-0004-0000-0000-000005000000}"/>
    <hyperlink ref="A100" location="'VRN - Vedlejší rozpočtové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39"/>
  <sheetViews>
    <sheetView showGridLines="0" topLeftCell="A60" workbookViewId="0">
      <selection activeCell="I228" sqref="I228:I23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0"/>
    </row>
    <row r="2" spans="1:46" s="1" customFormat="1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5" t="s">
        <v>88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8"/>
      <c r="AT3" s="15" t="s">
        <v>89</v>
      </c>
    </row>
    <row r="4" spans="1:46" s="1" customFormat="1" ht="24.95" customHeight="1">
      <c r="B4" s="18"/>
      <c r="D4" s="106" t="s">
        <v>106</v>
      </c>
      <c r="L4" s="18"/>
      <c r="M4" s="107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8" t="s">
        <v>14</v>
      </c>
      <c r="L6" s="18"/>
    </row>
    <row r="7" spans="1:46" s="1" customFormat="1" ht="16.5" customHeight="1">
      <c r="B7" s="18"/>
      <c r="E7" s="330" t="str">
        <f>'Rekapitulace stavby'!K6</f>
        <v xml:space="preserve"> VALTICE – ul. Jiráskova a ul. Vilová, kanalizace a vodovod, SO 02 - Jiráskova</v>
      </c>
      <c r="F7" s="331"/>
      <c r="G7" s="331"/>
      <c r="H7" s="331"/>
      <c r="L7" s="18"/>
    </row>
    <row r="8" spans="1:46" s="2" customFormat="1" ht="12" customHeight="1">
      <c r="A8" s="30"/>
      <c r="B8" s="35"/>
      <c r="C8" s="30"/>
      <c r="D8" s="108" t="s">
        <v>107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332" t="s">
        <v>108</v>
      </c>
      <c r="F9" s="333"/>
      <c r="G9" s="333"/>
      <c r="H9" s="333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8" t="s">
        <v>16</v>
      </c>
      <c r="E11" s="30"/>
      <c r="F11" s="109" t="s">
        <v>17</v>
      </c>
      <c r="G11" s="30"/>
      <c r="H11" s="30"/>
      <c r="I11" s="108" t="s">
        <v>18</v>
      </c>
      <c r="J11" s="109" t="s">
        <v>109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8" t="s">
        <v>20</v>
      </c>
      <c r="E12" s="30"/>
      <c r="F12" s="109" t="s">
        <v>21</v>
      </c>
      <c r="G12" s="30"/>
      <c r="H12" s="30"/>
      <c r="I12" s="108" t="s">
        <v>22</v>
      </c>
      <c r="J12" s="110" t="str">
        <f>'Rekapitulace stavby'!AN8</f>
        <v>27. 5. 2020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21.75" customHeight="1">
      <c r="A13" s="30"/>
      <c r="B13" s="35"/>
      <c r="C13" s="30"/>
      <c r="D13" s="111" t="s">
        <v>24</v>
      </c>
      <c r="E13" s="30"/>
      <c r="F13" s="112" t="s">
        <v>25</v>
      </c>
      <c r="G13" s="30"/>
      <c r="H13" s="30"/>
      <c r="I13" s="111" t="s">
        <v>26</v>
      </c>
      <c r="J13" s="112" t="s">
        <v>27</v>
      </c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8" t="s">
        <v>28</v>
      </c>
      <c r="E14" s="30"/>
      <c r="F14" s="30"/>
      <c r="G14" s="30"/>
      <c r="H14" s="30"/>
      <c r="I14" s="108" t="s">
        <v>29</v>
      </c>
      <c r="J14" s="109" t="s">
        <v>1</v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9" t="s">
        <v>30</v>
      </c>
      <c r="F15" s="30"/>
      <c r="G15" s="30"/>
      <c r="H15" s="30"/>
      <c r="I15" s="108" t="s">
        <v>31</v>
      </c>
      <c r="J15" s="109" t="s">
        <v>1</v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8" t="s">
        <v>32</v>
      </c>
      <c r="E17" s="30"/>
      <c r="F17" s="30"/>
      <c r="G17" s="30"/>
      <c r="H17" s="30"/>
      <c r="I17" s="108" t="s">
        <v>29</v>
      </c>
      <c r="J17" s="109" t="s">
        <v>1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109" t="s">
        <v>33</v>
      </c>
      <c r="F18" s="30"/>
      <c r="G18" s="30"/>
      <c r="H18" s="30"/>
      <c r="I18" s="108" t="s">
        <v>31</v>
      </c>
      <c r="J18" s="109" t="s">
        <v>1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8" t="s">
        <v>34</v>
      </c>
      <c r="E20" s="30"/>
      <c r="F20" s="30"/>
      <c r="G20" s="30"/>
      <c r="H20" s="30"/>
      <c r="I20" s="108" t="s">
        <v>29</v>
      </c>
      <c r="J20" s="109" t="s">
        <v>1</v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9" t="s">
        <v>35</v>
      </c>
      <c r="F21" s="30"/>
      <c r="G21" s="30"/>
      <c r="H21" s="30"/>
      <c r="I21" s="108" t="s">
        <v>31</v>
      </c>
      <c r="J21" s="109" t="s">
        <v>1</v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8" t="s">
        <v>37</v>
      </c>
      <c r="E23" s="30"/>
      <c r="F23" s="30"/>
      <c r="G23" s="30"/>
      <c r="H23" s="30"/>
      <c r="I23" s="108" t="s">
        <v>29</v>
      </c>
      <c r="J23" s="109" t="s">
        <v>1</v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9" t="s">
        <v>35</v>
      </c>
      <c r="F24" s="30"/>
      <c r="G24" s="30"/>
      <c r="H24" s="30"/>
      <c r="I24" s="108" t="s">
        <v>31</v>
      </c>
      <c r="J24" s="109" t="s">
        <v>1</v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8" t="s">
        <v>38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3"/>
      <c r="B27" s="114"/>
      <c r="C27" s="113"/>
      <c r="D27" s="113"/>
      <c r="E27" s="334" t="s">
        <v>1</v>
      </c>
      <c r="F27" s="334"/>
      <c r="G27" s="334"/>
      <c r="H27" s="334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16"/>
      <c r="E29" s="116"/>
      <c r="F29" s="116"/>
      <c r="G29" s="116"/>
      <c r="H29" s="116"/>
      <c r="I29" s="116"/>
      <c r="J29" s="116"/>
      <c r="K29" s="116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7" t="s">
        <v>39</v>
      </c>
      <c r="E30" s="30"/>
      <c r="F30" s="30"/>
      <c r="G30" s="30"/>
      <c r="H30" s="30"/>
      <c r="I30" s="30"/>
      <c r="J30" s="118">
        <f>ROUND(J125,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5"/>
      <c r="C31" s="30"/>
      <c r="D31" s="116"/>
      <c r="E31" s="116"/>
      <c r="F31" s="116"/>
      <c r="G31" s="116"/>
      <c r="H31" s="116"/>
      <c r="I31" s="116"/>
      <c r="J31" s="116"/>
      <c r="K31" s="116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5"/>
      <c r="C32" s="30"/>
      <c r="D32" s="30"/>
      <c r="E32" s="30"/>
      <c r="F32" s="119" t="s">
        <v>41</v>
      </c>
      <c r="G32" s="30"/>
      <c r="H32" s="30"/>
      <c r="I32" s="119" t="s">
        <v>40</v>
      </c>
      <c r="J32" s="119" t="s">
        <v>42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5"/>
      <c r="C33" s="30"/>
      <c r="D33" s="120" t="s">
        <v>43</v>
      </c>
      <c r="E33" s="108" t="s">
        <v>44</v>
      </c>
      <c r="F33" s="121">
        <f>ROUND((SUM(BE125:BE238)),  2)</f>
        <v>0</v>
      </c>
      <c r="G33" s="30"/>
      <c r="H33" s="30"/>
      <c r="I33" s="122">
        <v>0.21</v>
      </c>
      <c r="J33" s="121">
        <f>ROUND(((SUM(BE125:BE238))*I33),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108" t="s">
        <v>45</v>
      </c>
      <c r="F34" s="121">
        <f>ROUND((SUM(BF125:BF238)),  2)</f>
        <v>0</v>
      </c>
      <c r="G34" s="30"/>
      <c r="H34" s="30"/>
      <c r="I34" s="122">
        <v>0.15</v>
      </c>
      <c r="J34" s="121">
        <f>ROUND(((SUM(BF125:BF238))*I34),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5"/>
      <c r="C35" s="30"/>
      <c r="D35" s="30"/>
      <c r="E35" s="108" t="s">
        <v>46</v>
      </c>
      <c r="F35" s="121">
        <f>ROUND((SUM(BG125:BG238)),  2)</f>
        <v>0</v>
      </c>
      <c r="G35" s="30"/>
      <c r="H35" s="30"/>
      <c r="I35" s="122">
        <v>0.21</v>
      </c>
      <c r="J35" s="121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5"/>
      <c r="C36" s="30"/>
      <c r="D36" s="30"/>
      <c r="E36" s="108" t="s">
        <v>47</v>
      </c>
      <c r="F36" s="121">
        <f>ROUND((SUM(BH125:BH238)),  2)</f>
        <v>0</v>
      </c>
      <c r="G36" s="30"/>
      <c r="H36" s="30"/>
      <c r="I36" s="122">
        <v>0.15</v>
      </c>
      <c r="J36" s="121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08" t="s">
        <v>48</v>
      </c>
      <c r="F37" s="121">
        <f>ROUND((SUM(BI125:BI238)),  2)</f>
        <v>0</v>
      </c>
      <c r="G37" s="30"/>
      <c r="H37" s="30"/>
      <c r="I37" s="122">
        <v>0</v>
      </c>
      <c r="J37" s="121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3"/>
      <c r="D39" s="124" t="s">
        <v>49</v>
      </c>
      <c r="E39" s="125"/>
      <c r="F39" s="125"/>
      <c r="G39" s="126" t="s">
        <v>50</v>
      </c>
      <c r="H39" s="127" t="s">
        <v>51</v>
      </c>
      <c r="I39" s="125"/>
      <c r="J39" s="128">
        <f>SUM(J30:J37)</f>
        <v>0</v>
      </c>
      <c r="K39" s="129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2" customFormat="1" ht="14.45" customHeight="1">
      <c r="B49" s="47"/>
      <c r="D49" s="130" t="s">
        <v>52</v>
      </c>
      <c r="E49" s="131"/>
      <c r="F49" s="131"/>
      <c r="G49" s="130" t="s">
        <v>53</v>
      </c>
      <c r="H49" s="131"/>
      <c r="I49" s="131"/>
      <c r="J49" s="131"/>
      <c r="K49" s="131"/>
      <c r="L49" s="47"/>
    </row>
    <row r="50" spans="1:31">
      <c r="B50" s="18"/>
      <c r="L50" s="18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 s="2" customFormat="1" ht="12.75">
      <c r="A60" s="30"/>
      <c r="B60" s="35"/>
      <c r="C60" s="30"/>
      <c r="D60" s="132" t="s">
        <v>54</v>
      </c>
      <c r="E60" s="133"/>
      <c r="F60" s="134" t="s">
        <v>55</v>
      </c>
      <c r="G60" s="132" t="s">
        <v>54</v>
      </c>
      <c r="H60" s="133"/>
      <c r="I60" s="133"/>
      <c r="J60" s="135" t="s">
        <v>55</v>
      </c>
      <c r="K60" s="133"/>
      <c r="L60" s="47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31">
      <c r="B61" s="18"/>
      <c r="L61" s="18"/>
    </row>
    <row r="62" spans="1:31">
      <c r="B62" s="18"/>
      <c r="L62" s="18"/>
    </row>
    <row r="63" spans="1:31">
      <c r="B63" s="18"/>
      <c r="L63" s="18"/>
    </row>
    <row r="64" spans="1:31" s="2" customFormat="1" ht="12.75">
      <c r="A64" s="30"/>
      <c r="B64" s="35"/>
      <c r="C64" s="30"/>
      <c r="D64" s="130" t="s">
        <v>56</v>
      </c>
      <c r="E64" s="136"/>
      <c r="F64" s="136"/>
      <c r="G64" s="130" t="s">
        <v>57</v>
      </c>
      <c r="H64" s="136"/>
      <c r="I64" s="136"/>
      <c r="J64" s="136"/>
      <c r="K64" s="136"/>
      <c r="L64" s="47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5" spans="1:31">
      <c r="B65" s="18"/>
      <c r="L65" s="18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 s="2" customFormat="1" ht="12.75">
      <c r="A75" s="30"/>
      <c r="B75" s="35"/>
      <c r="C75" s="30"/>
      <c r="D75" s="132" t="s">
        <v>54</v>
      </c>
      <c r="E75" s="133"/>
      <c r="F75" s="134" t="s">
        <v>55</v>
      </c>
      <c r="G75" s="132" t="s">
        <v>54</v>
      </c>
      <c r="H75" s="133"/>
      <c r="I75" s="133"/>
      <c r="J75" s="135" t="s">
        <v>55</v>
      </c>
      <c r="K75" s="133"/>
      <c r="L75" s="47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4.45" customHeight="1">
      <c r="A76" s="30"/>
      <c r="B76" s="137"/>
      <c r="C76" s="138"/>
      <c r="D76" s="138"/>
      <c r="E76" s="138"/>
      <c r="F76" s="138"/>
      <c r="G76" s="138"/>
      <c r="H76" s="138"/>
      <c r="I76" s="138"/>
      <c r="J76" s="138"/>
      <c r="K76" s="138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80" spans="1:31" s="2" customFormat="1" ht="6.95" customHeight="1">
      <c r="A80" s="30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47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47" s="2" customFormat="1" ht="24.95" customHeight="1">
      <c r="A81" s="30"/>
      <c r="B81" s="31"/>
      <c r="C81" s="21" t="s">
        <v>110</v>
      </c>
      <c r="D81" s="32"/>
      <c r="E81" s="32"/>
      <c r="F81" s="32"/>
      <c r="G81" s="32"/>
      <c r="H81" s="32"/>
      <c r="I81" s="32"/>
      <c r="J81" s="32"/>
      <c r="K81" s="32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6.95" customHeight="1">
      <c r="A82" s="30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12" customHeight="1">
      <c r="A83" s="30"/>
      <c r="B83" s="31"/>
      <c r="C83" s="26" t="s">
        <v>14</v>
      </c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6.5" customHeight="1">
      <c r="A84" s="30"/>
      <c r="B84" s="31"/>
      <c r="C84" s="32"/>
      <c r="D84" s="32"/>
      <c r="E84" s="327" t="str">
        <f>E7</f>
        <v xml:space="preserve"> VALTICE – ul. Jiráskova a ul. Vilová, kanalizace a vodovod, SO 02 - Jiráskova</v>
      </c>
      <c r="F84" s="328"/>
      <c r="G84" s="328"/>
      <c r="H84" s="328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2" customHeight="1">
      <c r="A85" s="30"/>
      <c r="B85" s="31"/>
      <c r="C85" s="26" t="s">
        <v>107</v>
      </c>
      <c r="D85" s="32"/>
      <c r="E85" s="32"/>
      <c r="F85" s="32"/>
      <c r="G85" s="32"/>
      <c r="H85" s="32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6.5" customHeight="1">
      <c r="A86" s="30"/>
      <c r="B86" s="31"/>
      <c r="C86" s="32"/>
      <c r="D86" s="32"/>
      <c r="E86" s="316" t="str">
        <f>E9</f>
        <v>SO 02.1.1 - Oprava kanalizace - stoka</v>
      </c>
      <c r="F86" s="329"/>
      <c r="G86" s="329"/>
      <c r="H86" s="329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6.95" customHeight="1">
      <c r="A87" s="30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12" customHeight="1">
      <c r="A88" s="30"/>
      <c r="B88" s="31"/>
      <c r="C88" s="26" t="s">
        <v>20</v>
      </c>
      <c r="D88" s="32"/>
      <c r="E88" s="32"/>
      <c r="F88" s="24" t="str">
        <f>F12</f>
        <v>Valtice</v>
      </c>
      <c r="G88" s="32"/>
      <c r="H88" s="32"/>
      <c r="I88" s="26" t="s">
        <v>22</v>
      </c>
      <c r="J88" s="62" t="str">
        <f>IF(J12="","",J12)</f>
        <v>27. 5. 2020</v>
      </c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6.95" customHeight="1">
      <c r="A89" s="30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15.2" customHeight="1">
      <c r="A90" s="30"/>
      <c r="B90" s="31"/>
      <c r="C90" s="26" t="s">
        <v>28</v>
      </c>
      <c r="D90" s="32"/>
      <c r="E90" s="32"/>
      <c r="F90" s="24" t="str">
        <f>E15</f>
        <v>Vodovody a kanalizace Břeclav, a.s.</v>
      </c>
      <c r="G90" s="32"/>
      <c r="H90" s="32"/>
      <c r="I90" s="26" t="s">
        <v>34</v>
      </c>
      <c r="J90" s="28" t="str">
        <f>E21</f>
        <v>Jiří Třináctý, DiS.</v>
      </c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6" t="s">
        <v>32</v>
      </c>
      <c r="D91" s="32"/>
      <c r="E91" s="32"/>
      <c r="F91" s="24" t="str">
        <f>IF(E18="","",E18)</f>
        <v>není znám</v>
      </c>
      <c r="G91" s="32"/>
      <c r="H91" s="32"/>
      <c r="I91" s="26" t="s">
        <v>37</v>
      </c>
      <c r="J91" s="28" t="str">
        <f>E24</f>
        <v>Jiří Třináctý, DiS.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0.35" customHeight="1">
      <c r="A92" s="30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29.25" customHeight="1">
      <c r="A93" s="30"/>
      <c r="B93" s="31"/>
      <c r="C93" s="141" t="s">
        <v>111</v>
      </c>
      <c r="D93" s="142"/>
      <c r="E93" s="142"/>
      <c r="F93" s="142"/>
      <c r="G93" s="142"/>
      <c r="H93" s="142"/>
      <c r="I93" s="142"/>
      <c r="J93" s="143" t="s">
        <v>112</v>
      </c>
      <c r="K93" s="14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10.35" customHeight="1">
      <c r="A94" s="30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22.9" customHeight="1">
      <c r="A95" s="30"/>
      <c r="B95" s="31"/>
      <c r="C95" s="144" t="s">
        <v>113</v>
      </c>
      <c r="D95" s="32"/>
      <c r="E95" s="32"/>
      <c r="F95" s="32"/>
      <c r="G95" s="32"/>
      <c r="H95" s="32"/>
      <c r="I95" s="32"/>
      <c r="J95" s="80">
        <f>J125</f>
        <v>0</v>
      </c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U95" s="15" t="s">
        <v>114</v>
      </c>
    </row>
    <row r="96" spans="1:47" s="9" customFormat="1" ht="24.95" customHeight="1">
      <c r="B96" s="145"/>
      <c r="C96" s="146"/>
      <c r="D96" s="147" t="s">
        <v>115</v>
      </c>
      <c r="E96" s="148"/>
      <c r="F96" s="148"/>
      <c r="G96" s="148"/>
      <c r="H96" s="148"/>
      <c r="I96" s="148"/>
      <c r="J96" s="149">
        <f>J126</f>
        <v>0</v>
      </c>
      <c r="K96" s="146"/>
      <c r="L96" s="150"/>
    </row>
    <row r="97" spans="1:31" s="10" customFormat="1" ht="19.899999999999999" customHeight="1">
      <c r="B97" s="151"/>
      <c r="C97" s="152"/>
      <c r="D97" s="153" t="s">
        <v>116</v>
      </c>
      <c r="E97" s="154"/>
      <c r="F97" s="154"/>
      <c r="G97" s="154"/>
      <c r="H97" s="154"/>
      <c r="I97" s="154"/>
      <c r="J97" s="155">
        <f>J127</f>
        <v>0</v>
      </c>
      <c r="K97" s="152"/>
      <c r="L97" s="156"/>
    </row>
    <row r="98" spans="1:31" s="10" customFormat="1" ht="19.899999999999999" customHeight="1">
      <c r="B98" s="151"/>
      <c r="C98" s="152"/>
      <c r="D98" s="153" t="s">
        <v>117</v>
      </c>
      <c r="E98" s="154"/>
      <c r="F98" s="154"/>
      <c r="G98" s="154"/>
      <c r="H98" s="154"/>
      <c r="I98" s="154"/>
      <c r="J98" s="155">
        <f>J172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118</v>
      </c>
      <c r="E99" s="154"/>
      <c r="F99" s="154"/>
      <c r="G99" s="154"/>
      <c r="H99" s="154"/>
      <c r="I99" s="154"/>
      <c r="J99" s="155">
        <f>J175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119</v>
      </c>
      <c r="E100" s="154"/>
      <c r="F100" s="154"/>
      <c r="G100" s="154"/>
      <c r="H100" s="154"/>
      <c r="I100" s="154"/>
      <c r="J100" s="155">
        <f>J178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120</v>
      </c>
      <c r="E101" s="154"/>
      <c r="F101" s="154"/>
      <c r="G101" s="154"/>
      <c r="H101" s="154"/>
      <c r="I101" s="154"/>
      <c r="J101" s="155">
        <f>J191</f>
        <v>0</v>
      </c>
      <c r="K101" s="152"/>
      <c r="L101" s="156"/>
    </row>
    <row r="102" spans="1:31" s="10" customFormat="1" ht="19.899999999999999" customHeight="1">
      <c r="B102" s="151"/>
      <c r="C102" s="152"/>
      <c r="D102" s="153" t="s">
        <v>121</v>
      </c>
      <c r="E102" s="154"/>
      <c r="F102" s="154"/>
      <c r="G102" s="154"/>
      <c r="H102" s="154"/>
      <c r="I102" s="154"/>
      <c r="J102" s="155">
        <f>J226</f>
        <v>0</v>
      </c>
      <c r="K102" s="152"/>
      <c r="L102" s="156"/>
    </row>
    <row r="103" spans="1:31" s="10" customFormat="1" ht="14.85" customHeight="1">
      <c r="B103" s="151"/>
      <c r="C103" s="152"/>
      <c r="D103" s="153" t="s">
        <v>122</v>
      </c>
      <c r="E103" s="154"/>
      <c r="F103" s="154"/>
      <c r="G103" s="154"/>
      <c r="H103" s="154"/>
      <c r="I103" s="154"/>
      <c r="J103" s="155">
        <f>J227</f>
        <v>0</v>
      </c>
      <c r="K103" s="152"/>
      <c r="L103" s="156"/>
    </row>
    <row r="104" spans="1:31" s="10" customFormat="1" ht="19.899999999999999" customHeight="1">
      <c r="B104" s="151"/>
      <c r="C104" s="152"/>
      <c r="D104" s="153" t="s">
        <v>123</v>
      </c>
      <c r="E104" s="154"/>
      <c r="F104" s="154"/>
      <c r="G104" s="154"/>
      <c r="H104" s="154"/>
      <c r="I104" s="154"/>
      <c r="J104" s="155">
        <f>J234</f>
        <v>0</v>
      </c>
      <c r="K104" s="152"/>
      <c r="L104" s="156"/>
    </row>
    <row r="105" spans="1:31" s="10" customFormat="1" ht="19.899999999999999" customHeight="1">
      <c r="B105" s="151"/>
      <c r="C105" s="152"/>
      <c r="D105" s="153" t="s">
        <v>124</v>
      </c>
      <c r="E105" s="154"/>
      <c r="F105" s="154"/>
      <c r="G105" s="154"/>
      <c r="H105" s="154"/>
      <c r="I105" s="154"/>
      <c r="J105" s="155">
        <f>J237</f>
        <v>0</v>
      </c>
      <c r="K105" s="152"/>
      <c r="L105" s="156"/>
    </row>
    <row r="106" spans="1:31" s="2" customFormat="1" ht="21.75" customHeight="1">
      <c r="A106" s="30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47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31" s="2" customFormat="1" ht="6.95" customHeight="1">
      <c r="A111" s="30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4.95" customHeight="1">
      <c r="A112" s="30"/>
      <c r="B112" s="31"/>
      <c r="C112" s="21" t="s">
        <v>125</v>
      </c>
      <c r="D112" s="32"/>
      <c r="E112" s="32"/>
      <c r="F112" s="32"/>
      <c r="G112" s="32"/>
      <c r="H112" s="32"/>
      <c r="I112" s="32"/>
      <c r="J112" s="32"/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6" t="s">
        <v>14</v>
      </c>
      <c r="D114" s="32"/>
      <c r="E114" s="32"/>
      <c r="F114" s="32"/>
      <c r="G114" s="32"/>
      <c r="H114" s="32"/>
      <c r="I114" s="32"/>
      <c r="J114" s="32"/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>
      <c r="A115" s="30"/>
      <c r="B115" s="31"/>
      <c r="C115" s="32"/>
      <c r="D115" s="32"/>
      <c r="E115" s="327" t="str">
        <f>E7</f>
        <v xml:space="preserve"> VALTICE – ul. Jiráskova a ul. Vilová, kanalizace a vodovod, SO 02 - Jiráskova</v>
      </c>
      <c r="F115" s="328"/>
      <c r="G115" s="328"/>
      <c r="H115" s="328"/>
      <c r="I115" s="32"/>
      <c r="J115" s="32"/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6" t="s">
        <v>107</v>
      </c>
      <c r="D116" s="32"/>
      <c r="E116" s="32"/>
      <c r="F116" s="32"/>
      <c r="G116" s="32"/>
      <c r="H116" s="32"/>
      <c r="I116" s="32"/>
      <c r="J116" s="32"/>
      <c r="K116" s="32"/>
      <c r="L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6.5" customHeight="1">
      <c r="A117" s="30"/>
      <c r="B117" s="31"/>
      <c r="C117" s="32"/>
      <c r="D117" s="32"/>
      <c r="E117" s="316" t="str">
        <f>E9</f>
        <v>SO 02.1.1 - Oprava kanalizace - stoka</v>
      </c>
      <c r="F117" s="329"/>
      <c r="G117" s="329"/>
      <c r="H117" s="329"/>
      <c r="I117" s="32"/>
      <c r="J117" s="32"/>
      <c r="K117" s="32"/>
      <c r="L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47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6" t="s">
        <v>20</v>
      </c>
      <c r="D119" s="32"/>
      <c r="E119" s="32"/>
      <c r="F119" s="24" t="str">
        <f>F12</f>
        <v>Valtice</v>
      </c>
      <c r="G119" s="32"/>
      <c r="H119" s="32"/>
      <c r="I119" s="26" t="s">
        <v>22</v>
      </c>
      <c r="J119" s="62" t="str">
        <f>IF(J12="","",J12)</f>
        <v>27. 5. 2020</v>
      </c>
      <c r="K119" s="32"/>
      <c r="L119" s="47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>
      <c r="A120" s="30"/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47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6" t="s">
        <v>28</v>
      </c>
      <c r="D121" s="32"/>
      <c r="E121" s="32"/>
      <c r="F121" s="24" t="str">
        <f>E15</f>
        <v>Vodovody a kanalizace Břeclav, a.s.</v>
      </c>
      <c r="G121" s="32"/>
      <c r="H121" s="32"/>
      <c r="I121" s="26" t="s">
        <v>34</v>
      </c>
      <c r="J121" s="28" t="str">
        <f>E21</f>
        <v>Jiří Třináctý, DiS.</v>
      </c>
      <c r="K121" s="32"/>
      <c r="L121" s="47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5.2" customHeight="1">
      <c r="A122" s="30"/>
      <c r="B122" s="31"/>
      <c r="C122" s="26" t="s">
        <v>32</v>
      </c>
      <c r="D122" s="32"/>
      <c r="E122" s="32"/>
      <c r="F122" s="24" t="str">
        <f>IF(E18="","",E18)</f>
        <v>není znám</v>
      </c>
      <c r="G122" s="32"/>
      <c r="H122" s="32"/>
      <c r="I122" s="26" t="s">
        <v>37</v>
      </c>
      <c r="J122" s="28" t="str">
        <f>E24</f>
        <v>Jiří Třináctý, DiS.</v>
      </c>
      <c r="K122" s="32"/>
      <c r="L122" s="47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47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>
      <c r="A124" s="157"/>
      <c r="B124" s="158"/>
      <c r="C124" s="159" t="s">
        <v>126</v>
      </c>
      <c r="D124" s="160" t="s">
        <v>64</v>
      </c>
      <c r="E124" s="160" t="s">
        <v>60</v>
      </c>
      <c r="F124" s="160" t="s">
        <v>61</v>
      </c>
      <c r="G124" s="160" t="s">
        <v>127</v>
      </c>
      <c r="H124" s="160" t="s">
        <v>128</v>
      </c>
      <c r="I124" s="160" t="s">
        <v>129</v>
      </c>
      <c r="J124" s="161" t="s">
        <v>112</v>
      </c>
      <c r="K124" s="162" t="s">
        <v>130</v>
      </c>
      <c r="L124" s="163"/>
      <c r="M124" s="71" t="s">
        <v>1</v>
      </c>
      <c r="N124" s="72" t="s">
        <v>43</v>
      </c>
      <c r="O124" s="72" t="s">
        <v>131</v>
      </c>
      <c r="P124" s="72" t="s">
        <v>132</v>
      </c>
      <c r="Q124" s="72" t="s">
        <v>133</v>
      </c>
      <c r="R124" s="72" t="s">
        <v>134</v>
      </c>
      <c r="S124" s="72" t="s">
        <v>135</v>
      </c>
      <c r="T124" s="73" t="s">
        <v>136</v>
      </c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</row>
    <row r="125" spans="1:65" s="2" customFormat="1" ht="22.9" customHeight="1">
      <c r="A125" s="30"/>
      <c r="B125" s="31"/>
      <c r="C125" s="78" t="s">
        <v>137</v>
      </c>
      <c r="D125" s="32"/>
      <c r="E125" s="32"/>
      <c r="F125" s="32"/>
      <c r="G125" s="32"/>
      <c r="H125" s="32"/>
      <c r="I125" s="32"/>
      <c r="J125" s="164">
        <f>BK125</f>
        <v>0</v>
      </c>
      <c r="K125" s="32"/>
      <c r="L125" s="35"/>
      <c r="M125" s="74"/>
      <c r="N125" s="165"/>
      <c r="O125" s="75"/>
      <c r="P125" s="166">
        <f>P126</f>
        <v>3061.1395490000004</v>
      </c>
      <c r="Q125" s="75"/>
      <c r="R125" s="166">
        <f>R126</f>
        <v>865.02132210000002</v>
      </c>
      <c r="S125" s="75"/>
      <c r="T125" s="167">
        <f>T126</f>
        <v>101.1156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5" t="s">
        <v>78</v>
      </c>
      <c r="AU125" s="15" t="s">
        <v>114</v>
      </c>
      <c r="BK125" s="168">
        <f>BK126</f>
        <v>0</v>
      </c>
    </row>
    <row r="126" spans="1:65" s="12" customFormat="1" ht="25.9" customHeight="1">
      <c r="B126" s="169"/>
      <c r="C126" s="170"/>
      <c r="D126" s="171" t="s">
        <v>78</v>
      </c>
      <c r="E126" s="172" t="s">
        <v>138</v>
      </c>
      <c r="F126" s="172" t="s">
        <v>139</v>
      </c>
      <c r="G126" s="170"/>
      <c r="H126" s="170"/>
      <c r="I126" s="170"/>
      <c r="J126" s="173">
        <f>BK126</f>
        <v>0</v>
      </c>
      <c r="K126" s="170"/>
      <c r="L126" s="174"/>
      <c r="M126" s="175"/>
      <c r="N126" s="176"/>
      <c r="O126" s="176"/>
      <c r="P126" s="177">
        <f>P127+P172+P175+P178+P191+P226+P234+P237</f>
        <v>3061.1395490000004</v>
      </c>
      <c r="Q126" s="176"/>
      <c r="R126" s="177">
        <f>R127+R172+R175+R178+R191+R226+R234+R237</f>
        <v>865.02132210000002</v>
      </c>
      <c r="S126" s="176"/>
      <c r="T126" s="178">
        <f>T127+T172+T175+T178+T191+T226+T234+T237</f>
        <v>101.1156</v>
      </c>
      <c r="AR126" s="179" t="s">
        <v>87</v>
      </c>
      <c r="AT126" s="180" t="s">
        <v>78</v>
      </c>
      <c r="AU126" s="180" t="s">
        <v>79</v>
      </c>
      <c r="AY126" s="179" t="s">
        <v>140</v>
      </c>
      <c r="BK126" s="181">
        <f>BK127+BK172+BK175+BK178+BK191+BK226+BK234+BK237</f>
        <v>0</v>
      </c>
    </row>
    <row r="127" spans="1:65" s="12" customFormat="1" ht="22.9" customHeight="1">
      <c r="B127" s="169"/>
      <c r="C127" s="170"/>
      <c r="D127" s="171" t="s">
        <v>78</v>
      </c>
      <c r="E127" s="182" t="s">
        <v>87</v>
      </c>
      <c r="F127" s="182" t="s">
        <v>141</v>
      </c>
      <c r="G127" s="170"/>
      <c r="H127" s="170"/>
      <c r="I127" s="170"/>
      <c r="J127" s="183">
        <f>BK127</f>
        <v>0</v>
      </c>
      <c r="K127" s="170"/>
      <c r="L127" s="174"/>
      <c r="M127" s="175"/>
      <c r="N127" s="176"/>
      <c r="O127" s="176"/>
      <c r="P127" s="177">
        <f>SUM(P128:P171)</f>
        <v>1879.4699130000001</v>
      </c>
      <c r="Q127" s="176"/>
      <c r="R127" s="177">
        <f>SUM(R128:R171)</f>
        <v>726.95040410000001</v>
      </c>
      <c r="S127" s="176"/>
      <c r="T127" s="178">
        <f>SUM(T128:T171)</f>
        <v>66.162000000000006</v>
      </c>
      <c r="AR127" s="179" t="s">
        <v>87</v>
      </c>
      <c r="AT127" s="180" t="s">
        <v>78</v>
      </c>
      <c r="AU127" s="180" t="s">
        <v>87</v>
      </c>
      <c r="AY127" s="179" t="s">
        <v>140</v>
      </c>
      <c r="BK127" s="181">
        <f>SUM(BK128:BK171)</f>
        <v>0</v>
      </c>
    </row>
    <row r="128" spans="1:65" s="2" customFormat="1" ht="16.5" customHeight="1">
      <c r="A128" s="30"/>
      <c r="B128" s="31"/>
      <c r="C128" s="184" t="s">
        <v>87</v>
      </c>
      <c r="D128" s="184" t="s">
        <v>142</v>
      </c>
      <c r="E128" s="185" t="s">
        <v>143</v>
      </c>
      <c r="F128" s="186" t="s">
        <v>144</v>
      </c>
      <c r="G128" s="187" t="s">
        <v>145</v>
      </c>
      <c r="H128" s="188">
        <v>165.405</v>
      </c>
      <c r="I128" s="189"/>
      <c r="J128" s="189">
        <f>ROUND(I128*H128,2)</f>
        <v>0</v>
      </c>
      <c r="K128" s="190"/>
      <c r="L128" s="35"/>
      <c r="M128" s="191" t="s">
        <v>1</v>
      </c>
      <c r="N128" s="192" t="s">
        <v>44</v>
      </c>
      <c r="O128" s="193">
        <v>0.11899999999999999</v>
      </c>
      <c r="P128" s="193">
        <f>O128*H128</f>
        <v>19.683194999999998</v>
      </c>
      <c r="Q128" s="193">
        <v>0</v>
      </c>
      <c r="R128" s="193">
        <f>Q128*H128</f>
        <v>0</v>
      </c>
      <c r="S128" s="193">
        <v>0.4</v>
      </c>
      <c r="T128" s="194">
        <f>S128*H128</f>
        <v>66.162000000000006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95" t="s">
        <v>146</v>
      </c>
      <c r="AT128" s="195" t="s">
        <v>142</v>
      </c>
      <c r="AU128" s="195" t="s">
        <v>89</v>
      </c>
      <c r="AY128" s="15" t="s">
        <v>140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15" t="s">
        <v>87</v>
      </c>
      <c r="BK128" s="196">
        <f>ROUND(I128*H128,2)</f>
        <v>0</v>
      </c>
      <c r="BL128" s="15" t="s">
        <v>146</v>
      </c>
      <c r="BM128" s="195" t="s">
        <v>147</v>
      </c>
    </row>
    <row r="129" spans="1:65" s="13" customFormat="1">
      <c r="B129" s="197"/>
      <c r="C129" s="198"/>
      <c r="D129" s="199" t="s">
        <v>148</v>
      </c>
      <c r="E129" s="200" t="s">
        <v>1</v>
      </c>
      <c r="F129" s="201" t="s">
        <v>149</v>
      </c>
      <c r="G129" s="198"/>
      <c r="H129" s="202">
        <v>165.405</v>
      </c>
      <c r="I129" s="198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148</v>
      </c>
      <c r="AU129" s="207" t="s">
        <v>89</v>
      </c>
      <c r="AV129" s="13" t="s">
        <v>89</v>
      </c>
      <c r="AW129" s="13" t="s">
        <v>36</v>
      </c>
      <c r="AX129" s="13" t="s">
        <v>87</v>
      </c>
      <c r="AY129" s="207" t="s">
        <v>140</v>
      </c>
    </row>
    <row r="130" spans="1:65" s="2" customFormat="1" ht="16.5" customHeight="1">
      <c r="A130" s="30"/>
      <c r="B130" s="31"/>
      <c r="C130" s="184" t="s">
        <v>89</v>
      </c>
      <c r="D130" s="184" t="s">
        <v>142</v>
      </c>
      <c r="E130" s="185" t="s">
        <v>150</v>
      </c>
      <c r="F130" s="186" t="s">
        <v>151</v>
      </c>
      <c r="G130" s="187" t="s">
        <v>152</v>
      </c>
      <c r="H130" s="188">
        <v>480</v>
      </c>
      <c r="I130" s="189"/>
      <c r="J130" s="189">
        <f>ROUND(I130*H130,2)</f>
        <v>0</v>
      </c>
      <c r="K130" s="190"/>
      <c r="L130" s="35"/>
      <c r="M130" s="191" t="s">
        <v>1</v>
      </c>
      <c r="N130" s="192" t="s">
        <v>44</v>
      </c>
      <c r="O130" s="193">
        <v>0.20300000000000001</v>
      </c>
      <c r="P130" s="193">
        <f>O130*H130</f>
        <v>97.440000000000012</v>
      </c>
      <c r="Q130" s="193">
        <v>4.0000000000000003E-5</v>
      </c>
      <c r="R130" s="193">
        <f>Q130*H130</f>
        <v>1.9200000000000002E-2</v>
      </c>
      <c r="S130" s="193">
        <v>0</v>
      </c>
      <c r="T130" s="194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95" t="s">
        <v>146</v>
      </c>
      <c r="AT130" s="195" t="s">
        <v>142</v>
      </c>
      <c r="AU130" s="195" t="s">
        <v>89</v>
      </c>
      <c r="AY130" s="15" t="s">
        <v>140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15" t="s">
        <v>87</v>
      </c>
      <c r="BK130" s="196">
        <f>ROUND(I130*H130,2)</f>
        <v>0</v>
      </c>
      <c r="BL130" s="15" t="s">
        <v>146</v>
      </c>
      <c r="BM130" s="195" t="s">
        <v>153</v>
      </c>
    </row>
    <row r="131" spans="1:65" s="13" customFormat="1">
      <c r="B131" s="197"/>
      <c r="C131" s="198"/>
      <c r="D131" s="199" t="s">
        <v>148</v>
      </c>
      <c r="E131" s="200" t="s">
        <v>1</v>
      </c>
      <c r="F131" s="201" t="s">
        <v>154</v>
      </c>
      <c r="G131" s="198"/>
      <c r="H131" s="202">
        <v>480</v>
      </c>
      <c r="I131" s="198"/>
      <c r="J131" s="198"/>
      <c r="K131" s="198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148</v>
      </c>
      <c r="AU131" s="207" t="s">
        <v>89</v>
      </c>
      <c r="AV131" s="13" t="s">
        <v>89</v>
      </c>
      <c r="AW131" s="13" t="s">
        <v>36</v>
      </c>
      <c r="AX131" s="13" t="s">
        <v>87</v>
      </c>
      <c r="AY131" s="207" t="s">
        <v>140</v>
      </c>
    </row>
    <row r="132" spans="1:65" s="2" customFormat="1" ht="16.5" customHeight="1">
      <c r="A132" s="30"/>
      <c r="B132" s="31"/>
      <c r="C132" s="184" t="s">
        <v>155</v>
      </c>
      <c r="D132" s="184" t="s">
        <v>142</v>
      </c>
      <c r="E132" s="185" t="s">
        <v>156</v>
      </c>
      <c r="F132" s="186" t="s">
        <v>157</v>
      </c>
      <c r="G132" s="187" t="s">
        <v>158</v>
      </c>
      <c r="H132" s="188">
        <v>480</v>
      </c>
      <c r="I132" s="189"/>
      <c r="J132" s="189">
        <f>ROUND(I132*H132,2)</f>
        <v>0</v>
      </c>
      <c r="K132" s="190"/>
      <c r="L132" s="35"/>
      <c r="M132" s="191" t="s">
        <v>1</v>
      </c>
      <c r="N132" s="192" t="s">
        <v>44</v>
      </c>
      <c r="O132" s="193">
        <v>0.27800000000000002</v>
      </c>
      <c r="P132" s="193">
        <f>O132*H132</f>
        <v>133.44</v>
      </c>
      <c r="Q132" s="193">
        <v>4.0000000000000003E-5</v>
      </c>
      <c r="R132" s="193">
        <f>Q132*H132</f>
        <v>1.9200000000000002E-2</v>
      </c>
      <c r="S132" s="193">
        <v>0</v>
      </c>
      <c r="T132" s="194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95" t="s">
        <v>146</v>
      </c>
      <c r="AT132" s="195" t="s">
        <v>142</v>
      </c>
      <c r="AU132" s="195" t="s">
        <v>89</v>
      </c>
      <c r="AY132" s="15" t="s">
        <v>140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5" t="s">
        <v>87</v>
      </c>
      <c r="BK132" s="196">
        <f>ROUND(I132*H132,2)</f>
        <v>0</v>
      </c>
      <c r="BL132" s="15" t="s">
        <v>146</v>
      </c>
      <c r="BM132" s="195" t="s">
        <v>159</v>
      </c>
    </row>
    <row r="133" spans="1:65" s="13" customFormat="1">
      <c r="B133" s="197"/>
      <c r="C133" s="198"/>
      <c r="D133" s="199" t="s">
        <v>148</v>
      </c>
      <c r="E133" s="200" t="s">
        <v>1</v>
      </c>
      <c r="F133" s="201" t="s">
        <v>160</v>
      </c>
      <c r="G133" s="198"/>
      <c r="H133" s="202">
        <v>480</v>
      </c>
      <c r="I133" s="198"/>
      <c r="J133" s="198"/>
      <c r="K133" s="198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148</v>
      </c>
      <c r="AU133" s="207" t="s">
        <v>89</v>
      </c>
      <c r="AV133" s="13" t="s">
        <v>89</v>
      </c>
      <c r="AW133" s="13" t="s">
        <v>36</v>
      </c>
      <c r="AX133" s="13" t="s">
        <v>87</v>
      </c>
      <c r="AY133" s="207" t="s">
        <v>140</v>
      </c>
    </row>
    <row r="134" spans="1:65" s="2" customFormat="1" ht="16.5" customHeight="1">
      <c r="A134" s="30"/>
      <c r="B134" s="31"/>
      <c r="C134" s="184" t="s">
        <v>146</v>
      </c>
      <c r="D134" s="184" t="s">
        <v>142</v>
      </c>
      <c r="E134" s="185" t="s">
        <v>161</v>
      </c>
      <c r="F134" s="186" t="s">
        <v>162</v>
      </c>
      <c r="G134" s="187" t="s">
        <v>163</v>
      </c>
      <c r="H134" s="188">
        <v>20</v>
      </c>
      <c r="I134" s="189"/>
      <c r="J134" s="189">
        <f>ROUND(I134*H134,2)</f>
        <v>0</v>
      </c>
      <c r="K134" s="190"/>
      <c r="L134" s="35"/>
      <c r="M134" s="191" t="s">
        <v>1</v>
      </c>
      <c r="N134" s="192" t="s">
        <v>44</v>
      </c>
      <c r="O134" s="193">
        <v>0</v>
      </c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95" t="s">
        <v>146</v>
      </c>
      <c r="AT134" s="195" t="s">
        <v>142</v>
      </c>
      <c r="AU134" s="195" t="s">
        <v>89</v>
      </c>
      <c r="AY134" s="15" t="s">
        <v>140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5" t="s">
        <v>87</v>
      </c>
      <c r="BK134" s="196">
        <f>ROUND(I134*H134,2)</f>
        <v>0</v>
      </c>
      <c r="BL134" s="15" t="s">
        <v>146</v>
      </c>
      <c r="BM134" s="195" t="s">
        <v>164</v>
      </c>
    </row>
    <row r="135" spans="1:65" s="13" customFormat="1">
      <c r="B135" s="197"/>
      <c r="C135" s="198"/>
      <c r="D135" s="199" t="s">
        <v>148</v>
      </c>
      <c r="E135" s="200" t="s">
        <v>1</v>
      </c>
      <c r="F135" s="201" t="s">
        <v>165</v>
      </c>
      <c r="G135" s="198"/>
      <c r="H135" s="202">
        <v>20</v>
      </c>
      <c r="I135" s="198"/>
      <c r="J135" s="198"/>
      <c r="K135" s="198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148</v>
      </c>
      <c r="AU135" s="207" t="s">
        <v>89</v>
      </c>
      <c r="AV135" s="13" t="s">
        <v>89</v>
      </c>
      <c r="AW135" s="13" t="s">
        <v>36</v>
      </c>
      <c r="AX135" s="13" t="s">
        <v>87</v>
      </c>
      <c r="AY135" s="207" t="s">
        <v>140</v>
      </c>
    </row>
    <row r="136" spans="1:65" s="2" customFormat="1" ht="16.5" customHeight="1">
      <c r="A136" s="30"/>
      <c r="B136" s="31"/>
      <c r="C136" s="184" t="s">
        <v>166</v>
      </c>
      <c r="D136" s="184" t="s">
        <v>142</v>
      </c>
      <c r="E136" s="185" t="s">
        <v>167</v>
      </c>
      <c r="F136" s="186" t="s">
        <v>168</v>
      </c>
      <c r="G136" s="187" t="s">
        <v>163</v>
      </c>
      <c r="H136" s="188">
        <v>20</v>
      </c>
      <c r="I136" s="189"/>
      <c r="J136" s="189">
        <f>ROUND(I136*H136,2)</f>
        <v>0</v>
      </c>
      <c r="K136" s="190"/>
      <c r="L136" s="35"/>
      <c r="M136" s="191" t="s">
        <v>1</v>
      </c>
      <c r="N136" s="192" t="s">
        <v>44</v>
      </c>
      <c r="O136" s="193">
        <v>0</v>
      </c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95" t="s">
        <v>146</v>
      </c>
      <c r="AT136" s="195" t="s">
        <v>142</v>
      </c>
      <c r="AU136" s="195" t="s">
        <v>89</v>
      </c>
      <c r="AY136" s="15" t="s">
        <v>140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5" t="s">
        <v>87</v>
      </c>
      <c r="BK136" s="196">
        <f>ROUND(I136*H136,2)</f>
        <v>0</v>
      </c>
      <c r="BL136" s="15" t="s">
        <v>146</v>
      </c>
      <c r="BM136" s="195" t="s">
        <v>169</v>
      </c>
    </row>
    <row r="137" spans="1:65" s="13" customFormat="1">
      <c r="B137" s="197"/>
      <c r="C137" s="198"/>
      <c r="D137" s="199" t="s">
        <v>148</v>
      </c>
      <c r="E137" s="200" t="s">
        <v>1</v>
      </c>
      <c r="F137" s="201" t="s">
        <v>170</v>
      </c>
      <c r="G137" s="198"/>
      <c r="H137" s="202">
        <v>20</v>
      </c>
      <c r="I137" s="198"/>
      <c r="J137" s="198"/>
      <c r="K137" s="198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148</v>
      </c>
      <c r="AU137" s="207" t="s">
        <v>89</v>
      </c>
      <c r="AV137" s="13" t="s">
        <v>89</v>
      </c>
      <c r="AW137" s="13" t="s">
        <v>36</v>
      </c>
      <c r="AX137" s="13" t="s">
        <v>87</v>
      </c>
      <c r="AY137" s="207" t="s">
        <v>140</v>
      </c>
    </row>
    <row r="138" spans="1:65" s="2" customFormat="1" ht="16.5" customHeight="1">
      <c r="A138" s="30"/>
      <c r="B138" s="31"/>
      <c r="C138" s="184" t="s">
        <v>171</v>
      </c>
      <c r="D138" s="184" t="s">
        <v>142</v>
      </c>
      <c r="E138" s="185" t="s">
        <v>172</v>
      </c>
      <c r="F138" s="186" t="s">
        <v>173</v>
      </c>
      <c r="G138" s="187" t="s">
        <v>174</v>
      </c>
      <c r="H138" s="188">
        <v>9.84</v>
      </c>
      <c r="I138" s="189"/>
      <c r="J138" s="189">
        <f>ROUND(I138*H138,2)</f>
        <v>0</v>
      </c>
      <c r="K138" s="190"/>
      <c r="L138" s="35"/>
      <c r="M138" s="191" t="s">
        <v>1</v>
      </c>
      <c r="N138" s="192" t="s">
        <v>44</v>
      </c>
      <c r="O138" s="193">
        <v>0.70299999999999996</v>
      </c>
      <c r="P138" s="193">
        <f>O138*H138</f>
        <v>6.9175199999999997</v>
      </c>
      <c r="Q138" s="193">
        <v>8.6899999999999998E-3</v>
      </c>
      <c r="R138" s="193">
        <f>Q138*H138</f>
        <v>8.5509599999999991E-2</v>
      </c>
      <c r="S138" s="193">
        <v>0</v>
      </c>
      <c r="T138" s="194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95" t="s">
        <v>146</v>
      </c>
      <c r="AT138" s="195" t="s">
        <v>142</v>
      </c>
      <c r="AU138" s="195" t="s">
        <v>89</v>
      </c>
      <c r="AY138" s="15" t="s">
        <v>140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5" t="s">
        <v>87</v>
      </c>
      <c r="BK138" s="196">
        <f>ROUND(I138*H138,2)</f>
        <v>0</v>
      </c>
      <c r="BL138" s="15" t="s">
        <v>146</v>
      </c>
      <c r="BM138" s="195" t="s">
        <v>175</v>
      </c>
    </row>
    <row r="139" spans="1:65" s="13" customFormat="1">
      <c r="B139" s="197"/>
      <c r="C139" s="198"/>
      <c r="D139" s="199" t="s">
        <v>148</v>
      </c>
      <c r="E139" s="200" t="s">
        <v>1</v>
      </c>
      <c r="F139" s="201" t="s">
        <v>176</v>
      </c>
      <c r="G139" s="198"/>
      <c r="H139" s="202">
        <v>9.84</v>
      </c>
      <c r="I139" s="198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148</v>
      </c>
      <c r="AU139" s="207" t="s">
        <v>89</v>
      </c>
      <c r="AV139" s="13" t="s">
        <v>89</v>
      </c>
      <c r="AW139" s="13" t="s">
        <v>36</v>
      </c>
      <c r="AX139" s="13" t="s">
        <v>87</v>
      </c>
      <c r="AY139" s="207" t="s">
        <v>140</v>
      </c>
    </row>
    <row r="140" spans="1:65" s="2" customFormat="1" ht="16.5" customHeight="1">
      <c r="A140" s="30"/>
      <c r="B140" s="31"/>
      <c r="C140" s="184" t="s">
        <v>177</v>
      </c>
      <c r="D140" s="184" t="s">
        <v>142</v>
      </c>
      <c r="E140" s="185" t="s">
        <v>178</v>
      </c>
      <c r="F140" s="186" t="s">
        <v>179</v>
      </c>
      <c r="G140" s="187" t="s">
        <v>174</v>
      </c>
      <c r="H140" s="188">
        <v>6.15</v>
      </c>
      <c r="I140" s="189"/>
      <c r="J140" s="189">
        <f>ROUND(I140*H140,2)</f>
        <v>0</v>
      </c>
      <c r="K140" s="190"/>
      <c r="L140" s="35"/>
      <c r="M140" s="191" t="s">
        <v>1</v>
      </c>
      <c r="N140" s="192" t="s">
        <v>44</v>
      </c>
      <c r="O140" s="193">
        <v>0.54700000000000004</v>
      </c>
      <c r="P140" s="193">
        <f>O140*H140</f>
        <v>3.3640500000000007</v>
      </c>
      <c r="Q140" s="193">
        <v>3.6900000000000002E-2</v>
      </c>
      <c r="R140" s="193">
        <f>Q140*H140</f>
        <v>0.22693500000000003</v>
      </c>
      <c r="S140" s="193">
        <v>0</v>
      </c>
      <c r="T140" s="194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95" t="s">
        <v>146</v>
      </c>
      <c r="AT140" s="195" t="s">
        <v>142</v>
      </c>
      <c r="AU140" s="195" t="s">
        <v>89</v>
      </c>
      <c r="AY140" s="15" t="s">
        <v>140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15" t="s">
        <v>87</v>
      </c>
      <c r="BK140" s="196">
        <f>ROUND(I140*H140,2)</f>
        <v>0</v>
      </c>
      <c r="BL140" s="15" t="s">
        <v>146</v>
      </c>
      <c r="BM140" s="195" t="s">
        <v>180</v>
      </c>
    </row>
    <row r="141" spans="1:65" s="13" customFormat="1">
      <c r="B141" s="197"/>
      <c r="C141" s="198"/>
      <c r="D141" s="199" t="s">
        <v>148</v>
      </c>
      <c r="E141" s="200" t="s">
        <v>1</v>
      </c>
      <c r="F141" s="201" t="s">
        <v>181</v>
      </c>
      <c r="G141" s="198"/>
      <c r="H141" s="202">
        <v>6.15</v>
      </c>
      <c r="I141" s="198"/>
      <c r="J141" s="198"/>
      <c r="K141" s="198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148</v>
      </c>
      <c r="AU141" s="207" t="s">
        <v>89</v>
      </c>
      <c r="AV141" s="13" t="s">
        <v>89</v>
      </c>
      <c r="AW141" s="13" t="s">
        <v>36</v>
      </c>
      <c r="AX141" s="13" t="s">
        <v>87</v>
      </c>
      <c r="AY141" s="207" t="s">
        <v>140</v>
      </c>
    </row>
    <row r="142" spans="1:65" s="2" customFormat="1" ht="16.5" customHeight="1">
      <c r="A142" s="30"/>
      <c r="B142" s="31"/>
      <c r="C142" s="184" t="s">
        <v>182</v>
      </c>
      <c r="D142" s="184" t="s">
        <v>142</v>
      </c>
      <c r="E142" s="185" t="s">
        <v>183</v>
      </c>
      <c r="F142" s="186" t="s">
        <v>184</v>
      </c>
      <c r="G142" s="187" t="s">
        <v>185</v>
      </c>
      <c r="H142" s="188">
        <v>70.2</v>
      </c>
      <c r="I142" s="189"/>
      <c r="J142" s="189">
        <f>ROUND(I142*H142,2)</f>
        <v>0</v>
      </c>
      <c r="K142" s="190"/>
      <c r="L142" s="35"/>
      <c r="M142" s="191" t="s">
        <v>1</v>
      </c>
      <c r="N142" s="192" t="s">
        <v>44</v>
      </c>
      <c r="O142" s="193">
        <v>1.7629999999999999</v>
      </c>
      <c r="P142" s="193">
        <f>O142*H142</f>
        <v>123.76259999999999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95" t="s">
        <v>146</v>
      </c>
      <c r="AT142" s="195" t="s">
        <v>142</v>
      </c>
      <c r="AU142" s="195" t="s">
        <v>89</v>
      </c>
      <c r="AY142" s="15" t="s">
        <v>140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5" t="s">
        <v>87</v>
      </c>
      <c r="BK142" s="196">
        <f>ROUND(I142*H142,2)</f>
        <v>0</v>
      </c>
      <c r="BL142" s="15" t="s">
        <v>146</v>
      </c>
      <c r="BM142" s="195" t="s">
        <v>186</v>
      </c>
    </row>
    <row r="143" spans="1:65" s="13" customFormat="1">
      <c r="B143" s="197"/>
      <c r="C143" s="198"/>
      <c r="D143" s="199" t="s">
        <v>148</v>
      </c>
      <c r="E143" s="200" t="s">
        <v>1</v>
      </c>
      <c r="F143" s="201" t="s">
        <v>187</v>
      </c>
      <c r="G143" s="198"/>
      <c r="H143" s="202">
        <v>70.2</v>
      </c>
      <c r="I143" s="198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148</v>
      </c>
      <c r="AU143" s="207" t="s">
        <v>89</v>
      </c>
      <c r="AV143" s="13" t="s">
        <v>89</v>
      </c>
      <c r="AW143" s="13" t="s">
        <v>36</v>
      </c>
      <c r="AX143" s="13" t="s">
        <v>87</v>
      </c>
      <c r="AY143" s="207" t="s">
        <v>140</v>
      </c>
    </row>
    <row r="144" spans="1:65" s="2" customFormat="1" ht="16.5" customHeight="1">
      <c r="A144" s="30"/>
      <c r="B144" s="31"/>
      <c r="C144" s="184" t="s">
        <v>188</v>
      </c>
      <c r="D144" s="184" t="s">
        <v>142</v>
      </c>
      <c r="E144" s="185" t="s">
        <v>189</v>
      </c>
      <c r="F144" s="186" t="s">
        <v>190</v>
      </c>
      <c r="G144" s="187" t="s">
        <v>185</v>
      </c>
      <c r="H144" s="188">
        <v>410.82</v>
      </c>
      <c r="I144" s="189"/>
      <c r="J144" s="189">
        <f>ROUND(I144*H144,2)</f>
        <v>0</v>
      </c>
      <c r="K144" s="190"/>
      <c r="L144" s="35"/>
      <c r="M144" s="191" t="s">
        <v>1</v>
      </c>
      <c r="N144" s="192" t="s">
        <v>44</v>
      </c>
      <c r="O144" s="193">
        <v>0.53800000000000003</v>
      </c>
      <c r="P144" s="193">
        <f>O144*H144</f>
        <v>221.02116000000001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95" t="s">
        <v>146</v>
      </c>
      <c r="AT144" s="195" t="s">
        <v>142</v>
      </c>
      <c r="AU144" s="195" t="s">
        <v>89</v>
      </c>
      <c r="AY144" s="15" t="s">
        <v>140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15" t="s">
        <v>87</v>
      </c>
      <c r="BK144" s="196">
        <f>ROUND(I144*H144,2)</f>
        <v>0</v>
      </c>
      <c r="BL144" s="15" t="s">
        <v>146</v>
      </c>
      <c r="BM144" s="195" t="s">
        <v>191</v>
      </c>
    </row>
    <row r="145" spans="1:65" s="13" customFormat="1">
      <c r="B145" s="197"/>
      <c r="C145" s="198"/>
      <c r="D145" s="199" t="s">
        <v>148</v>
      </c>
      <c r="E145" s="200" t="s">
        <v>1</v>
      </c>
      <c r="F145" s="201" t="s">
        <v>192</v>
      </c>
      <c r="G145" s="198"/>
      <c r="H145" s="202">
        <v>410.82</v>
      </c>
      <c r="I145" s="198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148</v>
      </c>
      <c r="AU145" s="207" t="s">
        <v>89</v>
      </c>
      <c r="AV145" s="13" t="s">
        <v>89</v>
      </c>
      <c r="AW145" s="13" t="s">
        <v>36</v>
      </c>
      <c r="AX145" s="13" t="s">
        <v>87</v>
      </c>
      <c r="AY145" s="207" t="s">
        <v>140</v>
      </c>
    </row>
    <row r="146" spans="1:65" s="2" customFormat="1" ht="16.5" customHeight="1">
      <c r="A146" s="30"/>
      <c r="B146" s="31"/>
      <c r="C146" s="184" t="s">
        <v>193</v>
      </c>
      <c r="D146" s="184" t="s">
        <v>142</v>
      </c>
      <c r="E146" s="185" t="s">
        <v>194</v>
      </c>
      <c r="F146" s="186" t="s">
        <v>195</v>
      </c>
      <c r="G146" s="187" t="s">
        <v>145</v>
      </c>
      <c r="H146" s="188">
        <v>630.07000000000005</v>
      </c>
      <c r="I146" s="189"/>
      <c r="J146" s="189">
        <f>ROUND(I146*H146,2)</f>
        <v>0</v>
      </c>
      <c r="K146" s="190"/>
      <c r="L146" s="35"/>
      <c r="M146" s="191" t="s">
        <v>1</v>
      </c>
      <c r="N146" s="192" t="s">
        <v>44</v>
      </c>
      <c r="O146" s="193">
        <v>0.47899999999999998</v>
      </c>
      <c r="P146" s="193">
        <f>O146*H146</f>
        <v>301.80353000000002</v>
      </c>
      <c r="Q146" s="193">
        <v>8.4999999999999995E-4</v>
      </c>
      <c r="R146" s="193">
        <f>Q146*H146</f>
        <v>0.53555949999999997</v>
      </c>
      <c r="S146" s="193">
        <v>0</v>
      </c>
      <c r="T146" s="194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95" t="s">
        <v>146</v>
      </c>
      <c r="AT146" s="195" t="s">
        <v>142</v>
      </c>
      <c r="AU146" s="195" t="s">
        <v>89</v>
      </c>
      <c r="AY146" s="15" t="s">
        <v>140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5" t="s">
        <v>87</v>
      </c>
      <c r="BK146" s="196">
        <f>ROUND(I146*H146,2)</f>
        <v>0</v>
      </c>
      <c r="BL146" s="15" t="s">
        <v>146</v>
      </c>
      <c r="BM146" s="195" t="s">
        <v>196</v>
      </c>
    </row>
    <row r="147" spans="1:65" s="13" customFormat="1">
      <c r="B147" s="197"/>
      <c r="C147" s="198"/>
      <c r="D147" s="199" t="s">
        <v>148</v>
      </c>
      <c r="E147" s="200" t="s">
        <v>1</v>
      </c>
      <c r="F147" s="201" t="s">
        <v>197</v>
      </c>
      <c r="G147" s="198"/>
      <c r="H147" s="202">
        <v>630.07000000000005</v>
      </c>
      <c r="I147" s="198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148</v>
      </c>
      <c r="AU147" s="207" t="s">
        <v>89</v>
      </c>
      <c r="AV147" s="13" t="s">
        <v>89</v>
      </c>
      <c r="AW147" s="13" t="s">
        <v>36</v>
      </c>
      <c r="AX147" s="13" t="s">
        <v>87</v>
      </c>
      <c r="AY147" s="207" t="s">
        <v>140</v>
      </c>
    </row>
    <row r="148" spans="1:65" s="2" customFormat="1" ht="16.5" customHeight="1">
      <c r="A148" s="30"/>
      <c r="B148" s="31"/>
      <c r="C148" s="184" t="s">
        <v>198</v>
      </c>
      <c r="D148" s="184" t="s">
        <v>142</v>
      </c>
      <c r="E148" s="185" t="s">
        <v>199</v>
      </c>
      <c r="F148" s="186" t="s">
        <v>200</v>
      </c>
      <c r="G148" s="187" t="s">
        <v>145</v>
      </c>
      <c r="H148" s="188">
        <v>630.07000000000005</v>
      </c>
      <c r="I148" s="189"/>
      <c r="J148" s="189">
        <f>ROUND(I148*H148,2)</f>
        <v>0</v>
      </c>
      <c r="K148" s="190"/>
      <c r="L148" s="35"/>
      <c r="M148" s="191" t="s">
        <v>1</v>
      </c>
      <c r="N148" s="192" t="s">
        <v>44</v>
      </c>
      <c r="O148" s="193">
        <v>0.32700000000000001</v>
      </c>
      <c r="P148" s="193">
        <f>O148*H148</f>
        <v>206.03289000000004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95" t="s">
        <v>146</v>
      </c>
      <c r="AT148" s="195" t="s">
        <v>142</v>
      </c>
      <c r="AU148" s="195" t="s">
        <v>89</v>
      </c>
      <c r="AY148" s="15" t="s">
        <v>140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5" t="s">
        <v>87</v>
      </c>
      <c r="BK148" s="196">
        <f>ROUND(I148*H148,2)</f>
        <v>0</v>
      </c>
      <c r="BL148" s="15" t="s">
        <v>146</v>
      </c>
      <c r="BM148" s="195" t="s">
        <v>201</v>
      </c>
    </row>
    <row r="149" spans="1:65" s="13" customFormat="1">
      <c r="B149" s="197"/>
      <c r="C149" s="198"/>
      <c r="D149" s="199" t="s">
        <v>148</v>
      </c>
      <c r="E149" s="200" t="s">
        <v>1</v>
      </c>
      <c r="F149" s="201" t="s">
        <v>202</v>
      </c>
      <c r="G149" s="198"/>
      <c r="H149" s="202">
        <v>630.07000000000005</v>
      </c>
      <c r="I149" s="198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148</v>
      </c>
      <c r="AU149" s="207" t="s">
        <v>89</v>
      </c>
      <c r="AV149" s="13" t="s">
        <v>89</v>
      </c>
      <c r="AW149" s="13" t="s">
        <v>36</v>
      </c>
      <c r="AX149" s="13" t="s">
        <v>87</v>
      </c>
      <c r="AY149" s="207" t="s">
        <v>140</v>
      </c>
    </row>
    <row r="150" spans="1:65" s="2" customFormat="1" ht="16.5" customHeight="1">
      <c r="A150" s="30"/>
      <c r="B150" s="31"/>
      <c r="C150" s="184" t="s">
        <v>203</v>
      </c>
      <c r="D150" s="184" t="s">
        <v>142</v>
      </c>
      <c r="E150" s="185" t="s">
        <v>204</v>
      </c>
      <c r="F150" s="186" t="s">
        <v>205</v>
      </c>
      <c r="G150" s="187" t="s">
        <v>185</v>
      </c>
      <c r="H150" s="188">
        <v>410.82</v>
      </c>
      <c r="I150" s="189"/>
      <c r="J150" s="189">
        <f>ROUND(I150*H150,2)</f>
        <v>0</v>
      </c>
      <c r="K150" s="190"/>
      <c r="L150" s="35"/>
      <c r="M150" s="191" t="s">
        <v>1</v>
      </c>
      <c r="N150" s="192" t="s">
        <v>44</v>
      </c>
      <c r="O150" s="193">
        <v>0.51900000000000002</v>
      </c>
      <c r="P150" s="193">
        <f>O150*H150</f>
        <v>213.21558000000002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95" t="s">
        <v>146</v>
      </c>
      <c r="AT150" s="195" t="s">
        <v>142</v>
      </c>
      <c r="AU150" s="195" t="s">
        <v>89</v>
      </c>
      <c r="AY150" s="15" t="s">
        <v>140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15" t="s">
        <v>87</v>
      </c>
      <c r="BK150" s="196">
        <f>ROUND(I150*H150,2)</f>
        <v>0</v>
      </c>
      <c r="BL150" s="15" t="s">
        <v>146</v>
      </c>
      <c r="BM150" s="195" t="s">
        <v>206</v>
      </c>
    </row>
    <row r="151" spans="1:65" s="13" customFormat="1">
      <c r="B151" s="197"/>
      <c r="C151" s="198"/>
      <c r="D151" s="199" t="s">
        <v>148</v>
      </c>
      <c r="E151" s="200" t="s">
        <v>1</v>
      </c>
      <c r="F151" s="201" t="s">
        <v>207</v>
      </c>
      <c r="G151" s="198"/>
      <c r="H151" s="202">
        <v>410.82</v>
      </c>
      <c r="I151" s="198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148</v>
      </c>
      <c r="AU151" s="207" t="s">
        <v>89</v>
      </c>
      <c r="AV151" s="13" t="s">
        <v>89</v>
      </c>
      <c r="AW151" s="13" t="s">
        <v>36</v>
      </c>
      <c r="AX151" s="13" t="s">
        <v>87</v>
      </c>
      <c r="AY151" s="207" t="s">
        <v>140</v>
      </c>
    </row>
    <row r="152" spans="1:65" s="2" customFormat="1" ht="16.5" customHeight="1">
      <c r="A152" s="30"/>
      <c r="B152" s="31"/>
      <c r="C152" s="184" t="s">
        <v>208</v>
      </c>
      <c r="D152" s="184" t="s">
        <v>142</v>
      </c>
      <c r="E152" s="185" t="s">
        <v>209</v>
      </c>
      <c r="F152" s="186" t="s">
        <v>210</v>
      </c>
      <c r="G152" s="187" t="s">
        <v>185</v>
      </c>
      <c r="H152" s="188">
        <v>410.82</v>
      </c>
      <c r="I152" s="189"/>
      <c r="J152" s="189">
        <f>ROUND(I152*H152,2)</f>
        <v>0</v>
      </c>
      <c r="K152" s="190"/>
      <c r="L152" s="35"/>
      <c r="M152" s="191" t="s">
        <v>1</v>
      </c>
      <c r="N152" s="192" t="s">
        <v>44</v>
      </c>
      <c r="O152" s="193">
        <v>8.6999999999999994E-2</v>
      </c>
      <c r="P152" s="193">
        <f>O152*H152</f>
        <v>35.741339999999994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95" t="s">
        <v>146</v>
      </c>
      <c r="AT152" s="195" t="s">
        <v>142</v>
      </c>
      <c r="AU152" s="195" t="s">
        <v>89</v>
      </c>
      <c r="AY152" s="15" t="s">
        <v>140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15" t="s">
        <v>87</v>
      </c>
      <c r="BK152" s="196">
        <f>ROUND(I152*H152,2)</f>
        <v>0</v>
      </c>
      <c r="BL152" s="15" t="s">
        <v>146</v>
      </c>
      <c r="BM152" s="195" t="s">
        <v>211</v>
      </c>
    </row>
    <row r="153" spans="1:65" s="13" customFormat="1">
      <c r="B153" s="197"/>
      <c r="C153" s="198"/>
      <c r="D153" s="199" t="s">
        <v>148</v>
      </c>
      <c r="E153" s="200" t="s">
        <v>1</v>
      </c>
      <c r="F153" s="201" t="s">
        <v>207</v>
      </c>
      <c r="G153" s="198"/>
      <c r="H153" s="202">
        <v>410.82</v>
      </c>
      <c r="I153" s="198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148</v>
      </c>
      <c r="AU153" s="207" t="s">
        <v>89</v>
      </c>
      <c r="AV153" s="13" t="s">
        <v>89</v>
      </c>
      <c r="AW153" s="13" t="s">
        <v>36</v>
      </c>
      <c r="AX153" s="13" t="s">
        <v>87</v>
      </c>
      <c r="AY153" s="207" t="s">
        <v>140</v>
      </c>
    </row>
    <row r="154" spans="1:65" s="2" customFormat="1" ht="16.5" customHeight="1">
      <c r="A154" s="30"/>
      <c r="B154" s="31"/>
      <c r="C154" s="184" t="s">
        <v>212</v>
      </c>
      <c r="D154" s="184" t="s">
        <v>142</v>
      </c>
      <c r="E154" s="185" t="s">
        <v>213</v>
      </c>
      <c r="F154" s="186" t="s">
        <v>214</v>
      </c>
      <c r="G154" s="187" t="s">
        <v>185</v>
      </c>
      <c r="H154" s="188">
        <v>410.82</v>
      </c>
      <c r="I154" s="189"/>
      <c r="J154" s="189">
        <f>ROUND(I154*H154,2)</f>
        <v>0</v>
      </c>
      <c r="K154" s="190"/>
      <c r="L154" s="35"/>
      <c r="M154" s="191" t="s">
        <v>1</v>
      </c>
      <c r="N154" s="192" t="s">
        <v>44</v>
      </c>
      <c r="O154" s="193">
        <v>0.65200000000000002</v>
      </c>
      <c r="P154" s="193">
        <f>O154*H154</f>
        <v>267.85464000000002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95" t="s">
        <v>146</v>
      </c>
      <c r="AT154" s="195" t="s">
        <v>142</v>
      </c>
      <c r="AU154" s="195" t="s">
        <v>89</v>
      </c>
      <c r="AY154" s="15" t="s">
        <v>140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5" t="s">
        <v>87</v>
      </c>
      <c r="BK154" s="196">
        <f>ROUND(I154*H154,2)</f>
        <v>0</v>
      </c>
      <c r="BL154" s="15" t="s">
        <v>146</v>
      </c>
      <c r="BM154" s="195" t="s">
        <v>215</v>
      </c>
    </row>
    <row r="155" spans="1:65" s="13" customFormat="1">
      <c r="B155" s="197"/>
      <c r="C155" s="198"/>
      <c r="D155" s="199" t="s">
        <v>148</v>
      </c>
      <c r="E155" s="200" t="s">
        <v>1</v>
      </c>
      <c r="F155" s="201" t="s">
        <v>207</v>
      </c>
      <c r="G155" s="198"/>
      <c r="H155" s="202">
        <v>410.82</v>
      </c>
      <c r="I155" s="198"/>
      <c r="J155" s="198"/>
      <c r="K155" s="198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148</v>
      </c>
      <c r="AU155" s="207" t="s">
        <v>89</v>
      </c>
      <c r="AV155" s="13" t="s">
        <v>89</v>
      </c>
      <c r="AW155" s="13" t="s">
        <v>36</v>
      </c>
      <c r="AX155" s="13" t="s">
        <v>87</v>
      </c>
      <c r="AY155" s="207" t="s">
        <v>140</v>
      </c>
    </row>
    <row r="156" spans="1:65" s="2" customFormat="1" ht="16.5" customHeight="1">
      <c r="A156" s="30"/>
      <c r="B156" s="31"/>
      <c r="C156" s="184" t="s">
        <v>8</v>
      </c>
      <c r="D156" s="184" t="s">
        <v>142</v>
      </c>
      <c r="E156" s="185" t="s">
        <v>216</v>
      </c>
      <c r="F156" s="186" t="s">
        <v>217</v>
      </c>
      <c r="G156" s="187" t="s">
        <v>185</v>
      </c>
      <c r="H156" s="188">
        <v>410.82</v>
      </c>
      <c r="I156" s="189"/>
      <c r="J156" s="189">
        <f>ROUND(I156*H156,2)</f>
        <v>0</v>
      </c>
      <c r="K156" s="190"/>
      <c r="L156" s="35"/>
      <c r="M156" s="191" t="s">
        <v>1</v>
      </c>
      <c r="N156" s="192" t="s">
        <v>44</v>
      </c>
      <c r="O156" s="193">
        <v>3.1E-2</v>
      </c>
      <c r="P156" s="193">
        <f>O156*H156</f>
        <v>12.73542</v>
      </c>
      <c r="Q156" s="193">
        <v>0</v>
      </c>
      <c r="R156" s="193">
        <f>Q156*H156</f>
        <v>0</v>
      </c>
      <c r="S156" s="193">
        <v>0</v>
      </c>
      <c r="T156" s="194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95" t="s">
        <v>146</v>
      </c>
      <c r="AT156" s="195" t="s">
        <v>142</v>
      </c>
      <c r="AU156" s="195" t="s">
        <v>89</v>
      </c>
      <c r="AY156" s="15" t="s">
        <v>140</v>
      </c>
      <c r="BE156" s="196">
        <f>IF(N156="základní",J156,0)</f>
        <v>0</v>
      </c>
      <c r="BF156" s="196">
        <f>IF(N156="snížená",J156,0)</f>
        <v>0</v>
      </c>
      <c r="BG156" s="196">
        <f>IF(N156="zákl. přenesená",J156,0)</f>
        <v>0</v>
      </c>
      <c r="BH156" s="196">
        <f>IF(N156="sníž. přenesená",J156,0)</f>
        <v>0</v>
      </c>
      <c r="BI156" s="196">
        <f>IF(N156="nulová",J156,0)</f>
        <v>0</v>
      </c>
      <c r="BJ156" s="15" t="s">
        <v>87</v>
      </c>
      <c r="BK156" s="196">
        <f>ROUND(I156*H156,2)</f>
        <v>0</v>
      </c>
      <c r="BL156" s="15" t="s">
        <v>146</v>
      </c>
      <c r="BM156" s="195" t="s">
        <v>218</v>
      </c>
    </row>
    <row r="157" spans="1:65" s="13" customFormat="1">
      <c r="B157" s="197"/>
      <c r="C157" s="198"/>
      <c r="D157" s="199" t="s">
        <v>148</v>
      </c>
      <c r="E157" s="200" t="s">
        <v>1</v>
      </c>
      <c r="F157" s="201" t="s">
        <v>207</v>
      </c>
      <c r="G157" s="198"/>
      <c r="H157" s="202">
        <v>410.82</v>
      </c>
      <c r="I157" s="198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148</v>
      </c>
      <c r="AU157" s="207" t="s">
        <v>89</v>
      </c>
      <c r="AV157" s="13" t="s">
        <v>89</v>
      </c>
      <c r="AW157" s="13" t="s">
        <v>36</v>
      </c>
      <c r="AX157" s="13" t="s">
        <v>87</v>
      </c>
      <c r="AY157" s="207" t="s">
        <v>140</v>
      </c>
    </row>
    <row r="158" spans="1:65" s="2" customFormat="1" ht="16.5" customHeight="1">
      <c r="A158" s="30"/>
      <c r="B158" s="31"/>
      <c r="C158" s="184" t="s">
        <v>219</v>
      </c>
      <c r="D158" s="184" t="s">
        <v>142</v>
      </c>
      <c r="E158" s="185" t="s">
        <v>220</v>
      </c>
      <c r="F158" s="186" t="s">
        <v>221</v>
      </c>
      <c r="G158" s="187" t="s">
        <v>222</v>
      </c>
      <c r="H158" s="188">
        <v>99.242999999999995</v>
      </c>
      <c r="I158" s="189"/>
      <c r="J158" s="189">
        <f>ROUND(I158*H158,2)</f>
        <v>0</v>
      </c>
      <c r="K158" s="190"/>
      <c r="L158" s="35"/>
      <c r="M158" s="191" t="s">
        <v>1</v>
      </c>
      <c r="N158" s="192" t="s">
        <v>44</v>
      </c>
      <c r="O158" s="193">
        <v>0</v>
      </c>
      <c r="P158" s="193">
        <f>O158*H158</f>
        <v>0</v>
      </c>
      <c r="Q158" s="193">
        <v>0</v>
      </c>
      <c r="R158" s="193">
        <f>Q158*H158</f>
        <v>0</v>
      </c>
      <c r="S158" s="193">
        <v>0</v>
      </c>
      <c r="T158" s="194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95" t="s">
        <v>146</v>
      </c>
      <c r="AT158" s="195" t="s">
        <v>142</v>
      </c>
      <c r="AU158" s="195" t="s">
        <v>89</v>
      </c>
      <c r="AY158" s="15" t="s">
        <v>140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15" t="s">
        <v>87</v>
      </c>
      <c r="BK158" s="196">
        <f>ROUND(I158*H158,2)</f>
        <v>0</v>
      </c>
      <c r="BL158" s="15" t="s">
        <v>146</v>
      </c>
      <c r="BM158" s="195" t="s">
        <v>223</v>
      </c>
    </row>
    <row r="159" spans="1:65" s="13" customFormat="1">
      <c r="B159" s="197"/>
      <c r="C159" s="198"/>
      <c r="D159" s="199" t="s">
        <v>148</v>
      </c>
      <c r="E159" s="200" t="s">
        <v>1</v>
      </c>
      <c r="F159" s="201" t="s">
        <v>224</v>
      </c>
      <c r="G159" s="198"/>
      <c r="H159" s="202">
        <v>99.242999999999995</v>
      </c>
      <c r="I159" s="198"/>
      <c r="J159" s="198"/>
      <c r="K159" s="198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148</v>
      </c>
      <c r="AU159" s="207" t="s">
        <v>89</v>
      </c>
      <c r="AV159" s="13" t="s">
        <v>89</v>
      </c>
      <c r="AW159" s="13" t="s">
        <v>36</v>
      </c>
      <c r="AX159" s="13" t="s">
        <v>87</v>
      </c>
      <c r="AY159" s="207" t="s">
        <v>140</v>
      </c>
    </row>
    <row r="160" spans="1:65" s="2" customFormat="1" ht="16.5" customHeight="1">
      <c r="A160" s="30"/>
      <c r="B160" s="31"/>
      <c r="C160" s="184" t="s">
        <v>225</v>
      </c>
      <c r="D160" s="184" t="s">
        <v>142</v>
      </c>
      <c r="E160" s="185" t="s">
        <v>226</v>
      </c>
      <c r="F160" s="186" t="s">
        <v>227</v>
      </c>
      <c r="G160" s="187" t="s">
        <v>222</v>
      </c>
      <c r="H160" s="188">
        <v>821.64</v>
      </c>
      <c r="I160" s="189"/>
      <c r="J160" s="189">
        <f>ROUND(I160*H160,2)</f>
        <v>0</v>
      </c>
      <c r="K160" s="190"/>
      <c r="L160" s="35"/>
      <c r="M160" s="191" t="s">
        <v>1</v>
      </c>
      <c r="N160" s="192" t="s">
        <v>44</v>
      </c>
      <c r="O160" s="193">
        <v>0</v>
      </c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95" t="s">
        <v>146</v>
      </c>
      <c r="AT160" s="195" t="s">
        <v>142</v>
      </c>
      <c r="AU160" s="195" t="s">
        <v>89</v>
      </c>
      <c r="AY160" s="15" t="s">
        <v>140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5" t="s">
        <v>87</v>
      </c>
      <c r="BK160" s="196">
        <f>ROUND(I160*H160,2)</f>
        <v>0</v>
      </c>
      <c r="BL160" s="15" t="s">
        <v>146</v>
      </c>
      <c r="BM160" s="195" t="s">
        <v>228</v>
      </c>
    </row>
    <row r="161" spans="1:65" s="13" customFormat="1">
      <c r="B161" s="197"/>
      <c r="C161" s="198"/>
      <c r="D161" s="199" t="s">
        <v>148</v>
      </c>
      <c r="E161" s="200" t="s">
        <v>1</v>
      </c>
      <c r="F161" s="201" t="s">
        <v>229</v>
      </c>
      <c r="G161" s="198"/>
      <c r="H161" s="202">
        <v>821.64</v>
      </c>
      <c r="I161" s="198"/>
      <c r="J161" s="198"/>
      <c r="K161" s="198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148</v>
      </c>
      <c r="AU161" s="207" t="s">
        <v>89</v>
      </c>
      <c r="AV161" s="13" t="s">
        <v>89</v>
      </c>
      <c r="AW161" s="13" t="s">
        <v>36</v>
      </c>
      <c r="AX161" s="13" t="s">
        <v>87</v>
      </c>
      <c r="AY161" s="207" t="s">
        <v>140</v>
      </c>
    </row>
    <row r="162" spans="1:65" s="2" customFormat="1" ht="16.5" customHeight="1">
      <c r="A162" s="30"/>
      <c r="B162" s="31"/>
      <c r="C162" s="184" t="s">
        <v>230</v>
      </c>
      <c r="D162" s="184" t="s">
        <v>142</v>
      </c>
      <c r="E162" s="185" t="s">
        <v>231</v>
      </c>
      <c r="F162" s="186" t="s">
        <v>232</v>
      </c>
      <c r="G162" s="187" t="s">
        <v>185</v>
      </c>
      <c r="H162" s="188">
        <v>280.12200000000001</v>
      </c>
      <c r="I162" s="189"/>
      <c r="J162" s="189">
        <f>ROUND(I162*H162,2)</f>
        <v>0</v>
      </c>
      <c r="K162" s="190"/>
      <c r="L162" s="35"/>
      <c r="M162" s="191" t="s">
        <v>1</v>
      </c>
      <c r="N162" s="192" t="s">
        <v>44</v>
      </c>
      <c r="O162" s="193">
        <v>0.29899999999999999</v>
      </c>
      <c r="P162" s="193">
        <f>O162*H162</f>
        <v>83.756478000000001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95" t="s">
        <v>146</v>
      </c>
      <c r="AT162" s="195" t="s">
        <v>142</v>
      </c>
      <c r="AU162" s="195" t="s">
        <v>89</v>
      </c>
      <c r="AY162" s="15" t="s">
        <v>140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5" t="s">
        <v>87</v>
      </c>
      <c r="BK162" s="196">
        <f>ROUND(I162*H162,2)</f>
        <v>0</v>
      </c>
      <c r="BL162" s="15" t="s">
        <v>146</v>
      </c>
      <c r="BM162" s="195" t="s">
        <v>233</v>
      </c>
    </row>
    <row r="163" spans="1:65" s="13" customFormat="1">
      <c r="B163" s="197"/>
      <c r="C163" s="198"/>
      <c r="D163" s="199" t="s">
        <v>148</v>
      </c>
      <c r="E163" s="200" t="s">
        <v>1</v>
      </c>
      <c r="F163" s="201" t="s">
        <v>234</v>
      </c>
      <c r="G163" s="198"/>
      <c r="H163" s="202">
        <v>280.12200000000001</v>
      </c>
      <c r="I163" s="198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148</v>
      </c>
      <c r="AU163" s="207" t="s">
        <v>89</v>
      </c>
      <c r="AV163" s="13" t="s">
        <v>89</v>
      </c>
      <c r="AW163" s="13" t="s">
        <v>36</v>
      </c>
      <c r="AX163" s="13" t="s">
        <v>87</v>
      </c>
      <c r="AY163" s="207" t="s">
        <v>140</v>
      </c>
    </row>
    <row r="164" spans="1:65" s="2" customFormat="1" ht="16.5" customHeight="1">
      <c r="A164" s="30"/>
      <c r="B164" s="31"/>
      <c r="C164" s="208" t="s">
        <v>235</v>
      </c>
      <c r="D164" s="208" t="s">
        <v>236</v>
      </c>
      <c r="E164" s="209" t="s">
        <v>237</v>
      </c>
      <c r="F164" s="210" t="s">
        <v>238</v>
      </c>
      <c r="G164" s="211" t="s">
        <v>222</v>
      </c>
      <c r="H164" s="212">
        <v>560.24400000000003</v>
      </c>
      <c r="I164" s="213"/>
      <c r="J164" s="213">
        <f>ROUND(I164*H164,2)</f>
        <v>0</v>
      </c>
      <c r="K164" s="214"/>
      <c r="L164" s="215"/>
      <c r="M164" s="216" t="s">
        <v>1</v>
      </c>
      <c r="N164" s="217" t="s">
        <v>44</v>
      </c>
      <c r="O164" s="193">
        <v>0</v>
      </c>
      <c r="P164" s="193">
        <f>O164*H164</f>
        <v>0</v>
      </c>
      <c r="Q164" s="193">
        <v>1</v>
      </c>
      <c r="R164" s="193">
        <f>Q164*H164</f>
        <v>560.24400000000003</v>
      </c>
      <c r="S164" s="193">
        <v>0</v>
      </c>
      <c r="T164" s="194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95" t="s">
        <v>182</v>
      </c>
      <c r="AT164" s="195" t="s">
        <v>236</v>
      </c>
      <c r="AU164" s="195" t="s">
        <v>89</v>
      </c>
      <c r="AY164" s="15" t="s">
        <v>140</v>
      </c>
      <c r="BE164" s="196">
        <f>IF(N164="základní",J164,0)</f>
        <v>0</v>
      </c>
      <c r="BF164" s="196">
        <f>IF(N164="snížená",J164,0)</f>
        <v>0</v>
      </c>
      <c r="BG164" s="196">
        <f>IF(N164="zákl. přenesená",J164,0)</f>
        <v>0</v>
      </c>
      <c r="BH164" s="196">
        <f>IF(N164="sníž. přenesená",J164,0)</f>
        <v>0</v>
      </c>
      <c r="BI164" s="196">
        <f>IF(N164="nulová",J164,0)</f>
        <v>0</v>
      </c>
      <c r="BJ164" s="15" t="s">
        <v>87</v>
      </c>
      <c r="BK164" s="196">
        <f>ROUND(I164*H164,2)</f>
        <v>0</v>
      </c>
      <c r="BL164" s="15" t="s">
        <v>146</v>
      </c>
      <c r="BM164" s="195" t="s">
        <v>239</v>
      </c>
    </row>
    <row r="165" spans="1:65" s="13" customFormat="1">
      <c r="B165" s="197"/>
      <c r="C165" s="198"/>
      <c r="D165" s="199" t="s">
        <v>148</v>
      </c>
      <c r="E165" s="200" t="s">
        <v>1</v>
      </c>
      <c r="F165" s="201" t="s">
        <v>240</v>
      </c>
      <c r="G165" s="198"/>
      <c r="H165" s="202">
        <v>560.24400000000003</v>
      </c>
      <c r="I165" s="198"/>
      <c r="J165" s="198"/>
      <c r="K165" s="198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148</v>
      </c>
      <c r="AU165" s="207" t="s">
        <v>89</v>
      </c>
      <c r="AV165" s="13" t="s">
        <v>89</v>
      </c>
      <c r="AW165" s="13" t="s">
        <v>36</v>
      </c>
      <c r="AX165" s="13" t="s">
        <v>87</v>
      </c>
      <c r="AY165" s="207" t="s">
        <v>140</v>
      </c>
    </row>
    <row r="166" spans="1:65" s="2" customFormat="1" ht="16.5" customHeight="1">
      <c r="A166" s="30"/>
      <c r="B166" s="31"/>
      <c r="C166" s="184" t="s">
        <v>241</v>
      </c>
      <c r="D166" s="184" t="s">
        <v>142</v>
      </c>
      <c r="E166" s="185" t="s">
        <v>242</v>
      </c>
      <c r="F166" s="186" t="s">
        <v>243</v>
      </c>
      <c r="G166" s="187" t="s">
        <v>185</v>
      </c>
      <c r="H166" s="188">
        <v>82.914000000000001</v>
      </c>
      <c r="I166" s="189"/>
      <c r="J166" s="189">
        <f>ROUND(I166*H166,2)</f>
        <v>0</v>
      </c>
      <c r="K166" s="190"/>
      <c r="L166" s="35"/>
      <c r="M166" s="191" t="s">
        <v>1</v>
      </c>
      <c r="N166" s="192" t="s">
        <v>44</v>
      </c>
      <c r="O166" s="193">
        <v>1.587</v>
      </c>
      <c r="P166" s="193">
        <f>O166*H166</f>
        <v>131.584518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95" t="s">
        <v>146</v>
      </c>
      <c r="AT166" s="195" t="s">
        <v>142</v>
      </c>
      <c r="AU166" s="195" t="s">
        <v>89</v>
      </c>
      <c r="AY166" s="15" t="s">
        <v>140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5" t="s">
        <v>87</v>
      </c>
      <c r="BK166" s="196">
        <f>ROUND(I166*H166,2)</f>
        <v>0</v>
      </c>
      <c r="BL166" s="15" t="s">
        <v>146</v>
      </c>
      <c r="BM166" s="195" t="s">
        <v>244</v>
      </c>
    </row>
    <row r="167" spans="1:65" s="13" customFormat="1">
      <c r="B167" s="197"/>
      <c r="C167" s="198"/>
      <c r="D167" s="199" t="s">
        <v>148</v>
      </c>
      <c r="E167" s="200" t="s">
        <v>1</v>
      </c>
      <c r="F167" s="201" t="s">
        <v>245</v>
      </c>
      <c r="G167" s="198"/>
      <c r="H167" s="202">
        <v>82.914000000000001</v>
      </c>
      <c r="I167" s="198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148</v>
      </c>
      <c r="AU167" s="207" t="s">
        <v>89</v>
      </c>
      <c r="AV167" s="13" t="s">
        <v>89</v>
      </c>
      <c r="AW167" s="13" t="s">
        <v>36</v>
      </c>
      <c r="AX167" s="13" t="s">
        <v>87</v>
      </c>
      <c r="AY167" s="207" t="s">
        <v>140</v>
      </c>
    </row>
    <row r="168" spans="1:65" s="2" customFormat="1" ht="16.5" customHeight="1">
      <c r="A168" s="30"/>
      <c r="B168" s="31"/>
      <c r="C168" s="208" t="s">
        <v>7</v>
      </c>
      <c r="D168" s="208" t="s">
        <v>236</v>
      </c>
      <c r="E168" s="209" t="s">
        <v>246</v>
      </c>
      <c r="F168" s="210" t="s">
        <v>247</v>
      </c>
      <c r="G168" s="211" t="s">
        <v>222</v>
      </c>
      <c r="H168" s="212">
        <v>165.82</v>
      </c>
      <c r="I168" s="213"/>
      <c r="J168" s="213">
        <f>ROUND(I168*H168,2)</f>
        <v>0</v>
      </c>
      <c r="K168" s="214"/>
      <c r="L168" s="215"/>
      <c r="M168" s="216" t="s">
        <v>1</v>
      </c>
      <c r="N168" s="217" t="s">
        <v>44</v>
      </c>
      <c r="O168" s="193">
        <v>0</v>
      </c>
      <c r="P168" s="193">
        <f>O168*H168</f>
        <v>0</v>
      </c>
      <c r="Q168" s="193">
        <v>1</v>
      </c>
      <c r="R168" s="193">
        <f>Q168*H168</f>
        <v>165.82</v>
      </c>
      <c r="S168" s="193">
        <v>0</v>
      </c>
      <c r="T168" s="194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95" t="s">
        <v>182</v>
      </c>
      <c r="AT168" s="195" t="s">
        <v>236</v>
      </c>
      <c r="AU168" s="195" t="s">
        <v>89</v>
      </c>
      <c r="AY168" s="15" t="s">
        <v>140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5" t="s">
        <v>87</v>
      </c>
      <c r="BK168" s="196">
        <f>ROUND(I168*H168,2)</f>
        <v>0</v>
      </c>
      <c r="BL168" s="15" t="s">
        <v>146</v>
      </c>
      <c r="BM168" s="195" t="s">
        <v>248</v>
      </c>
    </row>
    <row r="169" spans="1:65" s="13" customFormat="1">
      <c r="B169" s="197"/>
      <c r="C169" s="198"/>
      <c r="D169" s="199" t="s">
        <v>148</v>
      </c>
      <c r="E169" s="200" t="s">
        <v>1</v>
      </c>
      <c r="F169" s="201" t="s">
        <v>249</v>
      </c>
      <c r="G169" s="198"/>
      <c r="H169" s="202">
        <v>165.82</v>
      </c>
      <c r="I169" s="198"/>
      <c r="J169" s="198"/>
      <c r="K169" s="198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148</v>
      </c>
      <c r="AU169" s="207" t="s">
        <v>89</v>
      </c>
      <c r="AV169" s="13" t="s">
        <v>89</v>
      </c>
      <c r="AW169" s="13" t="s">
        <v>36</v>
      </c>
      <c r="AX169" s="13" t="s">
        <v>87</v>
      </c>
      <c r="AY169" s="207" t="s">
        <v>140</v>
      </c>
    </row>
    <row r="170" spans="1:65" s="2" customFormat="1" ht="16.5" customHeight="1">
      <c r="A170" s="30"/>
      <c r="B170" s="31"/>
      <c r="C170" s="184" t="s">
        <v>250</v>
      </c>
      <c r="D170" s="184" t="s">
        <v>142</v>
      </c>
      <c r="E170" s="185" t="s">
        <v>251</v>
      </c>
      <c r="F170" s="186" t="s">
        <v>252</v>
      </c>
      <c r="G170" s="187" t="s">
        <v>185</v>
      </c>
      <c r="H170" s="188">
        <v>23.888000000000002</v>
      </c>
      <c r="I170" s="189"/>
      <c r="J170" s="189">
        <f>ROUND(I170*H170,2)</f>
        <v>0</v>
      </c>
      <c r="K170" s="190"/>
      <c r="L170" s="35"/>
      <c r="M170" s="191" t="s">
        <v>1</v>
      </c>
      <c r="N170" s="192" t="s">
        <v>44</v>
      </c>
      <c r="O170" s="193">
        <v>0.88400000000000001</v>
      </c>
      <c r="P170" s="193">
        <f>O170*H170</f>
        <v>21.116992000000003</v>
      </c>
      <c r="Q170" s="193">
        <v>0</v>
      </c>
      <c r="R170" s="193">
        <f>Q170*H170</f>
        <v>0</v>
      </c>
      <c r="S170" s="193">
        <v>0</v>
      </c>
      <c r="T170" s="194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95" t="s">
        <v>146</v>
      </c>
      <c r="AT170" s="195" t="s">
        <v>142</v>
      </c>
      <c r="AU170" s="195" t="s">
        <v>89</v>
      </c>
      <c r="AY170" s="15" t="s">
        <v>140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5" t="s">
        <v>87</v>
      </c>
      <c r="BK170" s="196">
        <f>ROUND(I170*H170,2)</f>
        <v>0</v>
      </c>
      <c r="BL170" s="15" t="s">
        <v>146</v>
      </c>
      <c r="BM170" s="195" t="s">
        <v>253</v>
      </c>
    </row>
    <row r="171" spans="1:65" s="13" customFormat="1">
      <c r="B171" s="197"/>
      <c r="C171" s="198"/>
      <c r="D171" s="199" t="s">
        <v>148</v>
      </c>
      <c r="E171" s="200" t="s">
        <v>1</v>
      </c>
      <c r="F171" s="201" t="s">
        <v>254</v>
      </c>
      <c r="G171" s="198"/>
      <c r="H171" s="202">
        <v>23.888000000000002</v>
      </c>
      <c r="I171" s="198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148</v>
      </c>
      <c r="AU171" s="207" t="s">
        <v>89</v>
      </c>
      <c r="AV171" s="13" t="s">
        <v>89</v>
      </c>
      <c r="AW171" s="13" t="s">
        <v>36</v>
      </c>
      <c r="AX171" s="13" t="s">
        <v>87</v>
      </c>
      <c r="AY171" s="207" t="s">
        <v>140</v>
      </c>
    </row>
    <row r="172" spans="1:65" s="12" customFormat="1" ht="22.9" customHeight="1">
      <c r="B172" s="169"/>
      <c r="C172" s="170"/>
      <c r="D172" s="171" t="s">
        <v>78</v>
      </c>
      <c r="E172" s="182" t="s">
        <v>89</v>
      </c>
      <c r="F172" s="182" t="s">
        <v>255</v>
      </c>
      <c r="G172" s="170"/>
      <c r="H172" s="170"/>
      <c r="I172" s="170"/>
      <c r="J172" s="183">
        <f>BK172</f>
        <v>0</v>
      </c>
      <c r="K172" s="170"/>
      <c r="L172" s="174"/>
      <c r="M172" s="175"/>
      <c r="N172" s="176"/>
      <c r="O172" s="176"/>
      <c r="P172" s="177">
        <f>SUM(P173:P174)</f>
        <v>26.564999999999998</v>
      </c>
      <c r="Q172" s="176"/>
      <c r="R172" s="177">
        <f>SUM(R173:R174)</f>
        <v>28.661104999999999</v>
      </c>
      <c r="S172" s="176"/>
      <c r="T172" s="178">
        <f>SUM(T173:T174)</f>
        <v>0</v>
      </c>
      <c r="AR172" s="179" t="s">
        <v>87</v>
      </c>
      <c r="AT172" s="180" t="s">
        <v>78</v>
      </c>
      <c r="AU172" s="180" t="s">
        <v>87</v>
      </c>
      <c r="AY172" s="179" t="s">
        <v>140</v>
      </c>
      <c r="BK172" s="181">
        <f>SUM(BK173:BK174)</f>
        <v>0</v>
      </c>
    </row>
    <row r="173" spans="1:65" s="2" customFormat="1" ht="16.5" customHeight="1">
      <c r="A173" s="30"/>
      <c r="B173" s="31"/>
      <c r="C173" s="184" t="s">
        <v>256</v>
      </c>
      <c r="D173" s="184" t="s">
        <v>142</v>
      </c>
      <c r="E173" s="185" t="s">
        <v>257</v>
      </c>
      <c r="F173" s="186" t="s">
        <v>258</v>
      </c>
      <c r="G173" s="187" t="s">
        <v>174</v>
      </c>
      <c r="H173" s="188">
        <v>126.5</v>
      </c>
      <c r="I173" s="189"/>
      <c r="J173" s="189">
        <f>ROUND(I173*H173,2)</f>
        <v>0</v>
      </c>
      <c r="K173" s="190"/>
      <c r="L173" s="35"/>
      <c r="M173" s="191" t="s">
        <v>1</v>
      </c>
      <c r="N173" s="192" t="s">
        <v>44</v>
      </c>
      <c r="O173" s="193">
        <v>0.21</v>
      </c>
      <c r="P173" s="193">
        <f>O173*H173</f>
        <v>26.564999999999998</v>
      </c>
      <c r="Q173" s="193">
        <v>0.22656999999999999</v>
      </c>
      <c r="R173" s="193">
        <f>Q173*H173</f>
        <v>28.661104999999999</v>
      </c>
      <c r="S173" s="193">
        <v>0</v>
      </c>
      <c r="T173" s="194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95" t="s">
        <v>146</v>
      </c>
      <c r="AT173" s="195" t="s">
        <v>142</v>
      </c>
      <c r="AU173" s="195" t="s">
        <v>89</v>
      </c>
      <c r="AY173" s="15" t="s">
        <v>140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5" t="s">
        <v>87</v>
      </c>
      <c r="BK173" s="196">
        <f>ROUND(I173*H173,2)</f>
        <v>0</v>
      </c>
      <c r="BL173" s="15" t="s">
        <v>146</v>
      </c>
      <c r="BM173" s="195" t="s">
        <v>259</v>
      </c>
    </row>
    <row r="174" spans="1:65" s="13" customFormat="1">
      <c r="B174" s="197"/>
      <c r="C174" s="198"/>
      <c r="D174" s="199" t="s">
        <v>148</v>
      </c>
      <c r="E174" s="200" t="s">
        <v>1</v>
      </c>
      <c r="F174" s="201" t="s">
        <v>260</v>
      </c>
      <c r="G174" s="198"/>
      <c r="H174" s="202">
        <v>126.5</v>
      </c>
      <c r="I174" s="198"/>
      <c r="J174" s="198"/>
      <c r="K174" s="198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148</v>
      </c>
      <c r="AU174" s="207" t="s">
        <v>89</v>
      </c>
      <c r="AV174" s="13" t="s">
        <v>89</v>
      </c>
      <c r="AW174" s="13" t="s">
        <v>36</v>
      </c>
      <c r="AX174" s="13" t="s">
        <v>87</v>
      </c>
      <c r="AY174" s="207" t="s">
        <v>140</v>
      </c>
    </row>
    <row r="175" spans="1:65" s="12" customFormat="1" ht="22.9" customHeight="1">
      <c r="B175" s="169"/>
      <c r="C175" s="170"/>
      <c r="D175" s="171" t="s">
        <v>78</v>
      </c>
      <c r="E175" s="182" t="s">
        <v>155</v>
      </c>
      <c r="F175" s="182" t="s">
        <v>261</v>
      </c>
      <c r="G175" s="170"/>
      <c r="H175" s="170"/>
      <c r="I175" s="170"/>
      <c r="J175" s="183">
        <f>BK175</f>
        <v>0</v>
      </c>
      <c r="K175" s="170"/>
      <c r="L175" s="174"/>
      <c r="M175" s="175"/>
      <c r="N175" s="176"/>
      <c r="O175" s="176"/>
      <c r="P175" s="177">
        <f>SUM(P176:P177)</f>
        <v>123.942288</v>
      </c>
      <c r="Q175" s="176"/>
      <c r="R175" s="177">
        <f>SUM(R176:R177)</f>
        <v>0</v>
      </c>
      <c r="S175" s="176"/>
      <c r="T175" s="178">
        <f>SUM(T176:T177)</f>
        <v>34.953600000000002</v>
      </c>
      <c r="AR175" s="179" t="s">
        <v>87</v>
      </c>
      <c r="AT175" s="180" t="s">
        <v>78</v>
      </c>
      <c r="AU175" s="180" t="s">
        <v>87</v>
      </c>
      <c r="AY175" s="179" t="s">
        <v>140</v>
      </c>
      <c r="BK175" s="181">
        <f>SUM(BK176:BK177)</f>
        <v>0</v>
      </c>
    </row>
    <row r="176" spans="1:65" s="2" customFormat="1" ht="16.5" customHeight="1">
      <c r="A176" s="30"/>
      <c r="B176" s="31"/>
      <c r="C176" s="184" t="s">
        <v>262</v>
      </c>
      <c r="D176" s="184" t="s">
        <v>142</v>
      </c>
      <c r="E176" s="185" t="s">
        <v>263</v>
      </c>
      <c r="F176" s="186" t="s">
        <v>264</v>
      </c>
      <c r="G176" s="187" t="s">
        <v>185</v>
      </c>
      <c r="H176" s="188">
        <v>15.888</v>
      </c>
      <c r="I176" s="189"/>
      <c r="J176" s="189">
        <f>ROUND(I176*H176,2)</f>
        <v>0</v>
      </c>
      <c r="K176" s="190"/>
      <c r="L176" s="35"/>
      <c r="M176" s="191" t="s">
        <v>1</v>
      </c>
      <c r="N176" s="192" t="s">
        <v>44</v>
      </c>
      <c r="O176" s="193">
        <v>7.8010000000000002</v>
      </c>
      <c r="P176" s="193">
        <f>O176*H176</f>
        <v>123.942288</v>
      </c>
      <c r="Q176" s="193">
        <v>0</v>
      </c>
      <c r="R176" s="193">
        <f>Q176*H176</f>
        <v>0</v>
      </c>
      <c r="S176" s="193">
        <v>2.2000000000000002</v>
      </c>
      <c r="T176" s="194">
        <f>S176*H176</f>
        <v>34.953600000000002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95" t="s">
        <v>146</v>
      </c>
      <c r="AT176" s="195" t="s">
        <v>142</v>
      </c>
      <c r="AU176" s="195" t="s">
        <v>89</v>
      </c>
      <c r="AY176" s="15" t="s">
        <v>140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5" t="s">
        <v>87</v>
      </c>
      <c r="BK176" s="196">
        <f>ROUND(I176*H176,2)</f>
        <v>0</v>
      </c>
      <c r="BL176" s="15" t="s">
        <v>146</v>
      </c>
      <c r="BM176" s="195" t="s">
        <v>265</v>
      </c>
    </row>
    <row r="177" spans="1:65" s="13" customFormat="1">
      <c r="B177" s="197"/>
      <c r="C177" s="198"/>
      <c r="D177" s="199" t="s">
        <v>148</v>
      </c>
      <c r="E177" s="200" t="s">
        <v>1</v>
      </c>
      <c r="F177" s="201" t="s">
        <v>266</v>
      </c>
      <c r="G177" s="198"/>
      <c r="H177" s="202">
        <v>15.888</v>
      </c>
      <c r="I177" s="198"/>
      <c r="J177" s="198"/>
      <c r="K177" s="198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148</v>
      </c>
      <c r="AU177" s="207" t="s">
        <v>89</v>
      </c>
      <c r="AV177" s="13" t="s">
        <v>89</v>
      </c>
      <c r="AW177" s="13" t="s">
        <v>36</v>
      </c>
      <c r="AX177" s="13" t="s">
        <v>87</v>
      </c>
      <c r="AY177" s="207" t="s">
        <v>140</v>
      </c>
    </row>
    <row r="178" spans="1:65" s="12" customFormat="1" ht="22.9" customHeight="1">
      <c r="B178" s="169"/>
      <c r="C178" s="170"/>
      <c r="D178" s="171" t="s">
        <v>78</v>
      </c>
      <c r="E178" s="182" t="s">
        <v>146</v>
      </c>
      <c r="F178" s="182" t="s">
        <v>267</v>
      </c>
      <c r="G178" s="170"/>
      <c r="H178" s="170"/>
      <c r="I178" s="170"/>
      <c r="J178" s="183">
        <f>BK178</f>
        <v>0</v>
      </c>
      <c r="K178" s="170"/>
      <c r="L178" s="174"/>
      <c r="M178" s="175"/>
      <c r="N178" s="176"/>
      <c r="O178" s="176"/>
      <c r="P178" s="177">
        <f>SUM(P179:P190)</f>
        <v>133.18875299999999</v>
      </c>
      <c r="Q178" s="176"/>
      <c r="R178" s="177">
        <f>SUM(R179:R190)</f>
        <v>83.240627999999987</v>
      </c>
      <c r="S178" s="176"/>
      <c r="T178" s="178">
        <f>SUM(T179:T190)</f>
        <v>0</v>
      </c>
      <c r="AR178" s="179" t="s">
        <v>87</v>
      </c>
      <c r="AT178" s="180" t="s">
        <v>78</v>
      </c>
      <c r="AU178" s="180" t="s">
        <v>87</v>
      </c>
      <c r="AY178" s="179" t="s">
        <v>140</v>
      </c>
      <c r="BK178" s="181">
        <f>SUM(BK179:BK190)</f>
        <v>0</v>
      </c>
    </row>
    <row r="179" spans="1:65" s="2" customFormat="1" ht="16.5" customHeight="1">
      <c r="A179" s="30"/>
      <c r="B179" s="31"/>
      <c r="C179" s="184" t="s">
        <v>268</v>
      </c>
      <c r="D179" s="184" t="s">
        <v>142</v>
      </c>
      <c r="E179" s="185" t="s">
        <v>269</v>
      </c>
      <c r="F179" s="186" t="s">
        <v>270</v>
      </c>
      <c r="G179" s="187" t="s">
        <v>271</v>
      </c>
      <c r="H179" s="188">
        <v>30</v>
      </c>
      <c r="I179" s="189"/>
      <c r="J179" s="189">
        <f>ROUND(I179*H179,2)</f>
        <v>0</v>
      </c>
      <c r="K179" s="190"/>
      <c r="L179" s="35"/>
      <c r="M179" s="191" t="s">
        <v>1</v>
      </c>
      <c r="N179" s="192" t="s">
        <v>44</v>
      </c>
      <c r="O179" s="193">
        <v>0.315</v>
      </c>
      <c r="P179" s="193">
        <f>O179*H179</f>
        <v>9.4499999999999993</v>
      </c>
      <c r="Q179" s="193">
        <v>1.65E-3</v>
      </c>
      <c r="R179" s="193">
        <f>Q179*H179</f>
        <v>4.9500000000000002E-2</v>
      </c>
      <c r="S179" s="193">
        <v>0</v>
      </c>
      <c r="T179" s="194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95" t="s">
        <v>146</v>
      </c>
      <c r="AT179" s="195" t="s">
        <v>142</v>
      </c>
      <c r="AU179" s="195" t="s">
        <v>89</v>
      </c>
      <c r="AY179" s="15" t="s">
        <v>140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15" t="s">
        <v>87</v>
      </c>
      <c r="BK179" s="196">
        <f>ROUND(I179*H179,2)</f>
        <v>0</v>
      </c>
      <c r="BL179" s="15" t="s">
        <v>146</v>
      </c>
      <c r="BM179" s="195" t="s">
        <v>272</v>
      </c>
    </row>
    <row r="180" spans="1:65" s="13" customFormat="1">
      <c r="B180" s="197"/>
      <c r="C180" s="198"/>
      <c r="D180" s="199" t="s">
        <v>148</v>
      </c>
      <c r="E180" s="200" t="s">
        <v>1</v>
      </c>
      <c r="F180" s="201" t="s">
        <v>273</v>
      </c>
      <c r="G180" s="198"/>
      <c r="H180" s="202">
        <v>30</v>
      </c>
      <c r="I180" s="198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148</v>
      </c>
      <c r="AU180" s="207" t="s">
        <v>89</v>
      </c>
      <c r="AV180" s="13" t="s">
        <v>89</v>
      </c>
      <c r="AW180" s="13" t="s">
        <v>36</v>
      </c>
      <c r="AX180" s="13" t="s">
        <v>87</v>
      </c>
      <c r="AY180" s="207" t="s">
        <v>140</v>
      </c>
    </row>
    <row r="181" spans="1:65" s="2" customFormat="1" ht="16.5" customHeight="1">
      <c r="A181" s="30"/>
      <c r="B181" s="31"/>
      <c r="C181" s="208" t="s">
        <v>274</v>
      </c>
      <c r="D181" s="208" t="s">
        <v>236</v>
      </c>
      <c r="E181" s="209" t="s">
        <v>275</v>
      </c>
      <c r="F181" s="210" t="s">
        <v>276</v>
      </c>
      <c r="G181" s="211" t="s">
        <v>271</v>
      </c>
      <c r="H181" s="212">
        <v>20</v>
      </c>
      <c r="I181" s="213"/>
      <c r="J181" s="213">
        <f>ROUND(I181*H181,2)</f>
        <v>0</v>
      </c>
      <c r="K181" s="214"/>
      <c r="L181" s="215"/>
      <c r="M181" s="216" t="s">
        <v>1</v>
      </c>
      <c r="N181" s="217" t="s">
        <v>44</v>
      </c>
      <c r="O181" s="193">
        <v>0</v>
      </c>
      <c r="P181" s="193">
        <f>O181*H181</f>
        <v>0</v>
      </c>
      <c r="Q181" s="193">
        <v>2.1999999999999999E-2</v>
      </c>
      <c r="R181" s="193">
        <f>Q181*H181</f>
        <v>0.43999999999999995</v>
      </c>
      <c r="S181" s="193">
        <v>0</v>
      </c>
      <c r="T181" s="194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95" t="s">
        <v>182</v>
      </c>
      <c r="AT181" s="195" t="s">
        <v>236</v>
      </c>
      <c r="AU181" s="195" t="s">
        <v>89</v>
      </c>
      <c r="AY181" s="15" t="s">
        <v>140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5" t="s">
        <v>87</v>
      </c>
      <c r="BK181" s="196">
        <f>ROUND(I181*H181,2)</f>
        <v>0</v>
      </c>
      <c r="BL181" s="15" t="s">
        <v>146</v>
      </c>
      <c r="BM181" s="195" t="s">
        <v>277</v>
      </c>
    </row>
    <row r="182" spans="1:65" s="13" customFormat="1">
      <c r="B182" s="197"/>
      <c r="C182" s="198"/>
      <c r="D182" s="199" t="s">
        <v>148</v>
      </c>
      <c r="E182" s="200" t="s">
        <v>1</v>
      </c>
      <c r="F182" s="201" t="s">
        <v>241</v>
      </c>
      <c r="G182" s="198"/>
      <c r="H182" s="202">
        <v>20</v>
      </c>
      <c r="I182" s="198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148</v>
      </c>
      <c r="AU182" s="207" t="s">
        <v>89</v>
      </c>
      <c r="AV182" s="13" t="s">
        <v>89</v>
      </c>
      <c r="AW182" s="13" t="s">
        <v>36</v>
      </c>
      <c r="AX182" s="13" t="s">
        <v>87</v>
      </c>
      <c r="AY182" s="207" t="s">
        <v>140</v>
      </c>
    </row>
    <row r="183" spans="1:65" s="2" customFormat="1" ht="16.5" customHeight="1">
      <c r="A183" s="30"/>
      <c r="B183" s="31"/>
      <c r="C183" s="208" t="s">
        <v>278</v>
      </c>
      <c r="D183" s="208" t="s">
        <v>236</v>
      </c>
      <c r="E183" s="209" t="s">
        <v>279</v>
      </c>
      <c r="F183" s="210" t="s">
        <v>280</v>
      </c>
      <c r="G183" s="211" t="s">
        <v>271</v>
      </c>
      <c r="H183" s="212">
        <v>10</v>
      </c>
      <c r="I183" s="213"/>
      <c r="J183" s="213">
        <f>ROUND(I183*H183,2)</f>
        <v>0</v>
      </c>
      <c r="K183" s="214"/>
      <c r="L183" s="215"/>
      <c r="M183" s="216" t="s">
        <v>1</v>
      </c>
      <c r="N183" s="217" t="s">
        <v>44</v>
      </c>
      <c r="O183" s="193">
        <v>0</v>
      </c>
      <c r="P183" s="193">
        <f>O183*H183</f>
        <v>0</v>
      </c>
      <c r="Q183" s="193">
        <v>9.5000000000000001E-2</v>
      </c>
      <c r="R183" s="193">
        <f>Q183*H183</f>
        <v>0.95</v>
      </c>
      <c r="S183" s="193">
        <v>0</v>
      </c>
      <c r="T183" s="194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95" t="s">
        <v>182</v>
      </c>
      <c r="AT183" s="195" t="s">
        <v>236</v>
      </c>
      <c r="AU183" s="195" t="s">
        <v>89</v>
      </c>
      <c r="AY183" s="15" t="s">
        <v>140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15" t="s">
        <v>87</v>
      </c>
      <c r="BK183" s="196">
        <f>ROUND(I183*H183,2)</f>
        <v>0</v>
      </c>
      <c r="BL183" s="15" t="s">
        <v>146</v>
      </c>
      <c r="BM183" s="195" t="s">
        <v>281</v>
      </c>
    </row>
    <row r="184" spans="1:65" s="13" customFormat="1">
      <c r="B184" s="197"/>
      <c r="C184" s="198"/>
      <c r="D184" s="199" t="s">
        <v>148</v>
      </c>
      <c r="E184" s="200" t="s">
        <v>1</v>
      </c>
      <c r="F184" s="201" t="s">
        <v>193</v>
      </c>
      <c r="G184" s="198"/>
      <c r="H184" s="202">
        <v>10</v>
      </c>
      <c r="I184" s="198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148</v>
      </c>
      <c r="AU184" s="207" t="s">
        <v>89</v>
      </c>
      <c r="AV184" s="13" t="s">
        <v>89</v>
      </c>
      <c r="AW184" s="13" t="s">
        <v>36</v>
      </c>
      <c r="AX184" s="13" t="s">
        <v>87</v>
      </c>
      <c r="AY184" s="207" t="s">
        <v>140</v>
      </c>
    </row>
    <row r="185" spans="1:65" s="2" customFormat="1" ht="16.5" customHeight="1">
      <c r="A185" s="30"/>
      <c r="B185" s="31"/>
      <c r="C185" s="184" t="s">
        <v>282</v>
      </c>
      <c r="D185" s="184" t="s">
        <v>142</v>
      </c>
      <c r="E185" s="185" t="s">
        <v>283</v>
      </c>
      <c r="F185" s="186" t="s">
        <v>284</v>
      </c>
      <c r="G185" s="187" t="s">
        <v>185</v>
      </c>
      <c r="H185" s="188">
        <v>31.896999999999998</v>
      </c>
      <c r="I185" s="189"/>
      <c r="J185" s="189">
        <f>ROUND(I185*H185,2)</f>
        <v>0</v>
      </c>
      <c r="K185" s="190"/>
      <c r="L185" s="35"/>
      <c r="M185" s="191" t="s">
        <v>1</v>
      </c>
      <c r="N185" s="192" t="s">
        <v>44</v>
      </c>
      <c r="O185" s="193">
        <v>1.4490000000000001</v>
      </c>
      <c r="P185" s="193">
        <f>O185*H185</f>
        <v>46.218753</v>
      </c>
      <c r="Q185" s="193">
        <v>2.234</v>
      </c>
      <c r="R185" s="193">
        <f>Q185*H185</f>
        <v>71.257897999999997</v>
      </c>
      <c r="S185" s="193">
        <v>0</v>
      </c>
      <c r="T185" s="194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95" t="s">
        <v>146</v>
      </c>
      <c r="AT185" s="195" t="s">
        <v>142</v>
      </c>
      <c r="AU185" s="195" t="s">
        <v>89</v>
      </c>
      <c r="AY185" s="15" t="s">
        <v>140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5" t="s">
        <v>87</v>
      </c>
      <c r="BK185" s="196">
        <f>ROUND(I185*H185,2)</f>
        <v>0</v>
      </c>
      <c r="BL185" s="15" t="s">
        <v>146</v>
      </c>
      <c r="BM185" s="195" t="s">
        <v>285</v>
      </c>
    </row>
    <row r="186" spans="1:65" s="13" customFormat="1">
      <c r="B186" s="197"/>
      <c r="C186" s="198"/>
      <c r="D186" s="199" t="s">
        <v>148</v>
      </c>
      <c r="E186" s="200" t="s">
        <v>1</v>
      </c>
      <c r="F186" s="201" t="s">
        <v>286</v>
      </c>
      <c r="G186" s="198"/>
      <c r="H186" s="202">
        <v>31.896999999999998</v>
      </c>
      <c r="I186" s="198"/>
      <c r="J186" s="198"/>
      <c r="K186" s="198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148</v>
      </c>
      <c r="AU186" s="207" t="s">
        <v>89</v>
      </c>
      <c r="AV186" s="13" t="s">
        <v>89</v>
      </c>
      <c r="AW186" s="13" t="s">
        <v>36</v>
      </c>
      <c r="AX186" s="13" t="s">
        <v>87</v>
      </c>
      <c r="AY186" s="207" t="s">
        <v>140</v>
      </c>
    </row>
    <row r="187" spans="1:65" s="2" customFormat="1" ht="16.5" customHeight="1">
      <c r="A187" s="30"/>
      <c r="B187" s="31"/>
      <c r="C187" s="184" t="s">
        <v>287</v>
      </c>
      <c r="D187" s="184" t="s">
        <v>142</v>
      </c>
      <c r="E187" s="185" t="s">
        <v>288</v>
      </c>
      <c r="F187" s="186" t="s">
        <v>289</v>
      </c>
      <c r="G187" s="187" t="s">
        <v>174</v>
      </c>
      <c r="H187" s="188">
        <v>51</v>
      </c>
      <c r="I187" s="189"/>
      <c r="J187" s="189">
        <f>ROUND(I187*H187,2)</f>
        <v>0</v>
      </c>
      <c r="K187" s="190"/>
      <c r="L187" s="35"/>
      <c r="M187" s="191" t="s">
        <v>1</v>
      </c>
      <c r="N187" s="192" t="s">
        <v>44</v>
      </c>
      <c r="O187" s="193">
        <v>1.52</v>
      </c>
      <c r="P187" s="193">
        <f>O187*H187</f>
        <v>77.52</v>
      </c>
      <c r="Q187" s="193">
        <v>0.20673</v>
      </c>
      <c r="R187" s="193">
        <f>Q187*H187</f>
        <v>10.543229999999999</v>
      </c>
      <c r="S187" s="193">
        <v>0</v>
      </c>
      <c r="T187" s="194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95" t="s">
        <v>146</v>
      </c>
      <c r="AT187" s="195" t="s">
        <v>142</v>
      </c>
      <c r="AU187" s="195" t="s">
        <v>89</v>
      </c>
      <c r="AY187" s="15" t="s">
        <v>140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5" t="s">
        <v>87</v>
      </c>
      <c r="BK187" s="196">
        <f>ROUND(I187*H187,2)</f>
        <v>0</v>
      </c>
      <c r="BL187" s="15" t="s">
        <v>146</v>
      </c>
      <c r="BM187" s="195" t="s">
        <v>290</v>
      </c>
    </row>
    <row r="188" spans="1:65" s="13" customFormat="1">
      <c r="B188" s="197"/>
      <c r="C188" s="198"/>
      <c r="D188" s="199" t="s">
        <v>148</v>
      </c>
      <c r="E188" s="200" t="s">
        <v>1</v>
      </c>
      <c r="F188" s="201" t="s">
        <v>291</v>
      </c>
      <c r="G188" s="198"/>
      <c r="H188" s="202">
        <v>51</v>
      </c>
      <c r="I188" s="198"/>
      <c r="J188" s="198"/>
      <c r="K188" s="198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148</v>
      </c>
      <c r="AU188" s="207" t="s">
        <v>89</v>
      </c>
      <c r="AV188" s="13" t="s">
        <v>89</v>
      </c>
      <c r="AW188" s="13" t="s">
        <v>36</v>
      </c>
      <c r="AX188" s="13" t="s">
        <v>87</v>
      </c>
      <c r="AY188" s="207" t="s">
        <v>140</v>
      </c>
    </row>
    <row r="189" spans="1:65" s="2" customFormat="1" ht="16.5" customHeight="1">
      <c r="A189" s="30"/>
      <c r="B189" s="31"/>
      <c r="C189" s="208" t="s">
        <v>273</v>
      </c>
      <c r="D189" s="208" t="s">
        <v>236</v>
      </c>
      <c r="E189" s="209" t="s">
        <v>292</v>
      </c>
      <c r="F189" s="210" t="s">
        <v>293</v>
      </c>
      <c r="G189" s="211" t="s">
        <v>271</v>
      </c>
      <c r="H189" s="212">
        <v>51</v>
      </c>
      <c r="I189" s="213"/>
      <c r="J189" s="213">
        <f>ROUND(I189*H189,2)</f>
        <v>0</v>
      </c>
      <c r="K189" s="214"/>
      <c r="L189" s="215"/>
      <c r="M189" s="216" t="s">
        <v>1</v>
      </c>
      <c r="N189" s="217" t="s">
        <v>44</v>
      </c>
      <c r="O189" s="193">
        <v>0</v>
      </c>
      <c r="P189" s="193">
        <f>O189*H189</f>
        <v>0</v>
      </c>
      <c r="Q189" s="193">
        <v>0</v>
      </c>
      <c r="R189" s="193">
        <f>Q189*H189</f>
        <v>0</v>
      </c>
      <c r="S189" s="193">
        <v>0</v>
      </c>
      <c r="T189" s="194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95" t="s">
        <v>182</v>
      </c>
      <c r="AT189" s="195" t="s">
        <v>236</v>
      </c>
      <c r="AU189" s="195" t="s">
        <v>89</v>
      </c>
      <c r="AY189" s="15" t="s">
        <v>140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5" t="s">
        <v>87</v>
      </c>
      <c r="BK189" s="196">
        <f>ROUND(I189*H189,2)</f>
        <v>0</v>
      </c>
      <c r="BL189" s="15" t="s">
        <v>146</v>
      </c>
      <c r="BM189" s="195" t="s">
        <v>294</v>
      </c>
    </row>
    <row r="190" spans="1:65" s="13" customFormat="1">
      <c r="B190" s="197"/>
      <c r="C190" s="198"/>
      <c r="D190" s="199" t="s">
        <v>148</v>
      </c>
      <c r="E190" s="200" t="s">
        <v>1</v>
      </c>
      <c r="F190" s="201" t="s">
        <v>291</v>
      </c>
      <c r="G190" s="198"/>
      <c r="H190" s="202">
        <v>51</v>
      </c>
      <c r="I190" s="198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148</v>
      </c>
      <c r="AU190" s="207" t="s">
        <v>89</v>
      </c>
      <c r="AV190" s="13" t="s">
        <v>89</v>
      </c>
      <c r="AW190" s="13" t="s">
        <v>36</v>
      </c>
      <c r="AX190" s="13" t="s">
        <v>87</v>
      </c>
      <c r="AY190" s="207" t="s">
        <v>140</v>
      </c>
    </row>
    <row r="191" spans="1:65" s="12" customFormat="1" ht="22.9" customHeight="1">
      <c r="B191" s="169"/>
      <c r="C191" s="170"/>
      <c r="D191" s="171" t="s">
        <v>78</v>
      </c>
      <c r="E191" s="182" t="s">
        <v>182</v>
      </c>
      <c r="F191" s="182" t="s">
        <v>295</v>
      </c>
      <c r="G191" s="170"/>
      <c r="H191" s="170"/>
      <c r="I191" s="170"/>
      <c r="J191" s="183">
        <f>BK191</f>
        <v>0</v>
      </c>
      <c r="K191" s="170"/>
      <c r="L191" s="174"/>
      <c r="M191" s="175"/>
      <c r="N191" s="176"/>
      <c r="O191" s="176"/>
      <c r="P191" s="177">
        <f>SUM(P192:P225)</f>
        <v>335.06799999999998</v>
      </c>
      <c r="Q191" s="176"/>
      <c r="R191" s="177">
        <f>SUM(R192:R225)</f>
        <v>26.169185000000002</v>
      </c>
      <c r="S191" s="176"/>
      <c r="T191" s="178">
        <f>SUM(T192:T225)</f>
        <v>0</v>
      </c>
      <c r="AR191" s="179" t="s">
        <v>87</v>
      </c>
      <c r="AT191" s="180" t="s">
        <v>78</v>
      </c>
      <c r="AU191" s="180" t="s">
        <v>87</v>
      </c>
      <c r="AY191" s="179" t="s">
        <v>140</v>
      </c>
      <c r="BK191" s="181">
        <f>SUM(BK192:BK225)</f>
        <v>0</v>
      </c>
    </row>
    <row r="192" spans="1:65" s="2" customFormat="1" ht="16.5" customHeight="1">
      <c r="A192" s="30"/>
      <c r="B192" s="31"/>
      <c r="C192" s="184" t="s">
        <v>296</v>
      </c>
      <c r="D192" s="184" t="s">
        <v>142</v>
      </c>
      <c r="E192" s="185" t="s">
        <v>297</v>
      </c>
      <c r="F192" s="186" t="s">
        <v>298</v>
      </c>
      <c r="G192" s="187" t="s">
        <v>174</v>
      </c>
      <c r="H192" s="188">
        <v>126.5</v>
      </c>
      <c r="I192" s="189"/>
      <c r="J192" s="189">
        <f>ROUND(I192*H192,2)</f>
        <v>0</v>
      </c>
      <c r="K192" s="190"/>
      <c r="L192" s="35"/>
      <c r="M192" s="191" t="s">
        <v>1</v>
      </c>
      <c r="N192" s="192" t="s">
        <v>44</v>
      </c>
      <c r="O192" s="193">
        <v>0.99</v>
      </c>
      <c r="P192" s="193">
        <f>O192*H192</f>
        <v>125.235</v>
      </c>
      <c r="Q192" s="193">
        <v>1.0000000000000001E-5</v>
      </c>
      <c r="R192" s="193">
        <f>Q192*H192</f>
        <v>1.2650000000000001E-3</v>
      </c>
      <c r="S192" s="193">
        <v>0</v>
      </c>
      <c r="T192" s="194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95" t="s">
        <v>146</v>
      </c>
      <c r="AT192" s="195" t="s">
        <v>142</v>
      </c>
      <c r="AU192" s="195" t="s">
        <v>89</v>
      </c>
      <c r="AY192" s="15" t="s">
        <v>140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5" t="s">
        <v>87</v>
      </c>
      <c r="BK192" s="196">
        <f>ROUND(I192*H192,2)</f>
        <v>0</v>
      </c>
      <c r="BL192" s="15" t="s">
        <v>146</v>
      </c>
      <c r="BM192" s="195" t="s">
        <v>299</v>
      </c>
    </row>
    <row r="193" spans="1:65" s="13" customFormat="1">
      <c r="B193" s="197"/>
      <c r="C193" s="198"/>
      <c r="D193" s="199" t="s">
        <v>148</v>
      </c>
      <c r="E193" s="200" t="s">
        <v>1</v>
      </c>
      <c r="F193" s="201" t="s">
        <v>260</v>
      </c>
      <c r="G193" s="198"/>
      <c r="H193" s="202">
        <v>126.5</v>
      </c>
      <c r="I193" s="198"/>
      <c r="J193" s="198"/>
      <c r="K193" s="198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148</v>
      </c>
      <c r="AU193" s="207" t="s">
        <v>89</v>
      </c>
      <c r="AV193" s="13" t="s">
        <v>89</v>
      </c>
      <c r="AW193" s="13" t="s">
        <v>36</v>
      </c>
      <c r="AX193" s="13" t="s">
        <v>87</v>
      </c>
      <c r="AY193" s="207" t="s">
        <v>140</v>
      </c>
    </row>
    <row r="194" spans="1:65" s="2" customFormat="1" ht="16.5" customHeight="1">
      <c r="A194" s="30"/>
      <c r="B194" s="31"/>
      <c r="C194" s="208" t="s">
        <v>300</v>
      </c>
      <c r="D194" s="208" t="s">
        <v>236</v>
      </c>
      <c r="E194" s="209" t="s">
        <v>301</v>
      </c>
      <c r="F194" s="210" t="s">
        <v>302</v>
      </c>
      <c r="G194" s="211" t="s">
        <v>271</v>
      </c>
      <c r="H194" s="212">
        <v>51.612000000000002</v>
      </c>
      <c r="I194" s="213"/>
      <c r="J194" s="213">
        <f>ROUND(I194*H194,2)</f>
        <v>0</v>
      </c>
      <c r="K194" s="214"/>
      <c r="L194" s="215"/>
      <c r="M194" s="216" t="s">
        <v>1</v>
      </c>
      <c r="N194" s="217" t="s">
        <v>44</v>
      </c>
      <c r="O194" s="193">
        <v>0</v>
      </c>
      <c r="P194" s="193">
        <f>O194*H194</f>
        <v>0</v>
      </c>
      <c r="Q194" s="193">
        <v>0</v>
      </c>
      <c r="R194" s="193">
        <f>Q194*H194</f>
        <v>0</v>
      </c>
      <c r="S194" s="193">
        <v>0</v>
      </c>
      <c r="T194" s="194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95" t="s">
        <v>182</v>
      </c>
      <c r="AT194" s="195" t="s">
        <v>236</v>
      </c>
      <c r="AU194" s="195" t="s">
        <v>89</v>
      </c>
      <c r="AY194" s="15" t="s">
        <v>140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5" t="s">
        <v>87</v>
      </c>
      <c r="BK194" s="196">
        <f>ROUND(I194*H194,2)</f>
        <v>0</v>
      </c>
      <c r="BL194" s="15" t="s">
        <v>146</v>
      </c>
      <c r="BM194" s="195" t="s">
        <v>303</v>
      </c>
    </row>
    <row r="195" spans="1:65" s="13" customFormat="1">
      <c r="B195" s="197"/>
      <c r="C195" s="198"/>
      <c r="D195" s="199" t="s">
        <v>148</v>
      </c>
      <c r="E195" s="200" t="s">
        <v>1</v>
      </c>
      <c r="F195" s="201" t="s">
        <v>304</v>
      </c>
      <c r="G195" s="198"/>
      <c r="H195" s="202">
        <v>51.612000000000002</v>
      </c>
      <c r="I195" s="198"/>
      <c r="J195" s="198"/>
      <c r="K195" s="198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148</v>
      </c>
      <c r="AU195" s="207" t="s">
        <v>89</v>
      </c>
      <c r="AV195" s="13" t="s">
        <v>89</v>
      </c>
      <c r="AW195" s="13" t="s">
        <v>36</v>
      </c>
      <c r="AX195" s="13" t="s">
        <v>87</v>
      </c>
      <c r="AY195" s="207" t="s">
        <v>140</v>
      </c>
    </row>
    <row r="196" spans="1:65" s="2" customFormat="1" ht="16.5" customHeight="1">
      <c r="A196" s="30"/>
      <c r="B196" s="31"/>
      <c r="C196" s="184" t="s">
        <v>305</v>
      </c>
      <c r="D196" s="184" t="s">
        <v>142</v>
      </c>
      <c r="E196" s="185" t="s">
        <v>306</v>
      </c>
      <c r="F196" s="186" t="s">
        <v>307</v>
      </c>
      <c r="G196" s="187" t="s">
        <v>174</v>
      </c>
      <c r="H196" s="188">
        <v>126.5</v>
      </c>
      <c r="I196" s="189"/>
      <c r="J196" s="189">
        <f>ROUND(I196*H196,2)</f>
        <v>0</v>
      </c>
      <c r="K196" s="190"/>
      <c r="L196" s="35"/>
      <c r="M196" s="191" t="s">
        <v>1</v>
      </c>
      <c r="N196" s="192" t="s">
        <v>44</v>
      </c>
      <c r="O196" s="193">
        <v>6.6000000000000003E-2</v>
      </c>
      <c r="P196" s="193">
        <f>O196*H196</f>
        <v>8.3490000000000002</v>
      </c>
      <c r="Q196" s="193">
        <v>0</v>
      </c>
      <c r="R196" s="193">
        <f>Q196*H196</f>
        <v>0</v>
      </c>
      <c r="S196" s="193">
        <v>0</v>
      </c>
      <c r="T196" s="194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95" t="s">
        <v>146</v>
      </c>
      <c r="AT196" s="195" t="s">
        <v>142</v>
      </c>
      <c r="AU196" s="195" t="s">
        <v>89</v>
      </c>
      <c r="AY196" s="15" t="s">
        <v>140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15" t="s">
        <v>87</v>
      </c>
      <c r="BK196" s="196">
        <f>ROUND(I196*H196,2)</f>
        <v>0</v>
      </c>
      <c r="BL196" s="15" t="s">
        <v>146</v>
      </c>
      <c r="BM196" s="195" t="s">
        <v>308</v>
      </c>
    </row>
    <row r="197" spans="1:65" s="13" customFormat="1">
      <c r="B197" s="197"/>
      <c r="C197" s="198"/>
      <c r="D197" s="199" t="s">
        <v>148</v>
      </c>
      <c r="E197" s="200" t="s">
        <v>1</v>
      </c>
      <c r="F197" s="201" t="s">
        <v>260</v>
      </c>
      <c r="G197" s="198"/>
      <c r="H197" s="202">
        <v>126.5</v>
      </c>
      <c r="I197" s="198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148</v>
      </c>
      <c r="AU197" s="207" t="s">
        <v>89</v>
      </c>
      <c r="AV197" s="13" t="s">
        <v>89</v>
      </c>
      <c r="AW197" s="13" t="s">
        <v>36</v>
      </c>
      <c r="AX197" s="13" t="s">
        <v>87</v>
      </c>
      <c r="AY197" s="207" t="s">
        <v>140</v>
      </c>
    </row>
    <row r="198" spans="1:65" s="2" customFormat="1" ht="16.5" customHeight="1">
      <c r="A198" s="30"/>
      <c r="B198" s="31"/>
      <c r="C198" s="184" t="s">
        <v>309</v>
      </c>
      <c r="D198" s="184" t="s">
        <v>142</v>
      </c>
      <c r="E198" s="185" t="s">
        <v>310</v>
      </c>
      <c r="F198" s="186" t="s">
        <v>311</v>
      </c>
      <c r="G198" s="187" t="s">
        <v>271</v>
      </c>
      <c r="H198" s="188">
        <v>4</v>
      </c>
      <c r="I198" s="189"/>
      <c r="J198" s="189">
        <f>ROUND(I198*H198,2)</f>
        <v>0</v>
      </c>
      <c r="K198" s="190"/>
      <c r="L198" s="35"/>
      <c r="M198" s="191" t="s">
        <v>1</v>
      </c>
      <c r="N198" s="192" t="s">
        <v>44</v>
      </c>
      <c r="O198" s="193">
        <v>23.08</v>
      </c>
      <c r="P198" s="193">
        <f>O198*H198</f>
        <v>92.32</v>
      </c>
      <c r="Q198" s="193">
        <v>0.52319000000000004</v>
      </c>
      <c r="R198" s="193">
        <f>Q198*H198</f>
        <v>2.0927600000000002</v>
      </c>
      <c r="S198" s="193">
        <v>0</v>
      </c>
      <c r="T198" s="194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95" t="s">
        <v>146</v>
      </c>
      <c r="AT198" s="195" t="s">
        <v>142</v>
      </c>
      <c r="AU198" s="195" t="s">
        <v>89</v>
      </c>
      <c r="AY198" s="15" t="s">
        <v>140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5" t="s">
        <v>87</v>
      </c>
      <c r="BK198" s="196">
        <f>ROUND(I198*H198,2)</f>
        <v>0</v>
      </c>
      <c r="BL198" s="15" t="s">
        <v>146</v>
      </c>
      <c r="BM198" s="195" t="s">
        <v>312</v>
      </c>
    </row>
    <row r="199" spans="1:65" s="13" customFormat="1">
      <c r="B199" s="197"/>
      <c r="C199" s="198"/>
      <c r="D199" s="199" t="s">
        <v>148</v>
      </c>
      <c r="E199" s="200" t="s">
        <v>1</v>
      </c>
      <c r="F199" s="201" t="s">
        <v>313</v>
      </c>
      <c r="G199" s="198"/>
      <c r="H199" s="202">
        <v>4</v>
      </c>
      <c r="I199" s="198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148</v>
      </c>
      <c r="AU199" s="207" t="s">
        <v>89</v>
      </c>
      <c r="AV199" s="13" t="s">
        <v>89</v>
      </c>
      <c r="AW199" s="13" t="s">
        <v>36</v>
      </c>
      <c r="AX199" s="13" t="s">
        <v>87</v>
      </c>
      <c r="AY199" s="207" t="s">
        <v>140</v>
      </c>
    </row>
    <row r="200" spans="1:65" s="2" customFormat="1" ht="16.5" customHeight="1">
      <c r="A200" s="30"/>
      <c r="B200" s="31"/>
      <c r="C200" s="184" t="s">
        <v>314</v>
      </c>
      <c r="D200" s="184" t="s">
        <v>142</v>
      </c>
      <c r="E200" s="185" t="s">
        <v>315</v>
      </c>
      <c r="F200" s="186" t="s">
        <v>316</v>
      </c>
      <c r="G200" s="187" t="s">
        <v>271</v>
      </c>
      <c r="H200" s="188">
        <v>4</v>
      </c>
      <c r="I200" s="189"/>
      <c r="J200" s="189">
        <f>ROUND(I200*H200,2)</f>
        <v>0</v>
      </c>
      <c r="K200" s="190"/>
      <c r="L200" s="35"/>
      <c r="M200" s="191" t="s">
        <v>1</v>
      </c>
      <c r="N200" s="192" t="s">
        <v>44</v>
      </c>
      <c r="O200" s="193">
        <v>25.977</v>
      </c>
      <c r="P200" s="193">
        <f>O200*H200</f>
        <v>103.908</v>
      </c>
      <c r="Q200" s="193">
        <v>2.3117700000000001</v>
      </c>
      <c r="R200" s="193">
        <f>Q200*H200</f>
        <v>9.2470800000000004</v>
      </c>
      <c r="S200" s="193">
        <v>0</v>
      </c>
      <c r="T200" s="194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95" t="s">
        <v>146</v>
      </c>
      <c r="AT200" s="195" t="s">
        <v>142</v>
      </c>
      <c r="AU200" s="195" t="s">
        <v>89</v>
      </c>
      <c r="AY200" s="15" t="s">
        <v>140</v>
      </c>
      <c r="BE200" s="196">
        <f>IF(N200="základní",J200,0)</f>
        <v>0</v>
      </c>
      <c r="BF200" s="196">
        <f>IF(N200="snížená",J200,0)</f>
        <v>0</v>
      </c>
      <c r="BG200" s="196">
        <f>IF(N200="zákl. přenesená",J200,0)</f>
        <v>0</v>
      </c>
      <c r="BH200" s="196">
        <f>IF(N200="sníž. přenesená",J200,0)</f>
        <v>0</v>
      </c>
      <c r="BI200" s="196">
        <f>IF(N200="nulová",J200,0)</f>
        <v>0</v>
      </c>
      <c r="BJ200" s="15" t="s">
        <v>87</v>
      </c>
      <c r="BK200" s="196">
        <f>ROUND(I200*H200,2)</f>
        <v>0</v>
      </c>
      <c r="BL200" s="15" t="s">
        <v>146</v>
      </c>
      <c r="BM200" s="195" t="s">
        <v>317</v>
      </c>
    </row>
    <row r="201" spans="1:65" s="13" customFormat="1">
      <c r="B201" s="197"/>
      <c r="C201" s="198"/>
      <c r="D201" s="199" t="s">
        <v>148</v>
      </c>
      <c r="E201" s="200" t="s">
        <v>1</v>
      </c>
      <c r="F201" s="201" t="s">
        <v>146</v>
      </c>
      <c r="G201" s="198"/>
      <c r="H201" s="202">
        <v>4</v>
      </c>
      <c r="I201" s="198"/>
      <c r="J201" s="198"/>
      <c r="K201" s="198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148</v>
      </c>
      <c r="AU201" s="207" t="s">
        <v>89</v>
      </c>
      <c r="AV201" s="13" t="s">
        <v>89</v>
      </c>
      <c r="AW201" s="13" t="s">
        <v>36</v>
      </c>
      <c r="AX201" s="13" t="s">
        <v>87</v>
      </c>
      <c r="AY201" s="207" t="s">
        <v>140</v>
      </c>
    </row>
    <row r="202" spans="1:65" s="2" customFormat="1" ht="16.5" customHeight="1">
      <c r="A202" s="30"/>
      <c r="B202" s="31"/>
      <c r="C202" s="208" t="s">
        <v>318</v>
      </c>
      <c r="D202" s="208" t="s">
        <v>236</v>
      </c>
      <c r="E202" s="209" t="s">
        <v>319</v>
      </c>
      <c r="F202" s="210" t="s">
        <v>320</v>
      </c>
      <c r="G202" s="211" t="s">
        <v>271</v>
      </c>
      <c r="H202" s="212">
        <v>4</v>
      </c>
      <c r="I202" s="213"/>
      <c r="J202" s="213">
        <f>ROUND(I202*H202,2)</f>
        <v>0</v>
      </c>
      <c r="K202" s="214"/>
      <c r="L202" s="215"/>
      <c r="M202" s="216" t="s">
        <v>1</v>
      </c>
      <c r="N202" s="217" t="s">
        <v>44</v>
      </c>
      <c r="O202" s="193">
        <v>0</v>
      </c>
      <c r="P202" s="193">
        <f>O202*H202</f>
        <v>0</v>
      </c>
      <c r="Q202" s="193">
        <v>1.6</v>
      </c>
      <c r="R202" s="193">
        <f>Q202*H202</f>
        <v>6.4</v>
      </c>
      <c r="S202" s="193">
        <v>0</v>
      </c>
      <c r="T202" s="194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95" t="s">
        <v>182</v>
      </c>
      <c r="AT202" s="195" t="s">
        <v>236</v>
      </c>
      <c r="AU202" s="195" t="s">
        <v>89</v>
      </c>
      <c r="AY202" s="15" t="s">
        <v>140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5" t="s">
        <v>87</v>
      </c>
      <c r="BK202" s="196">
        <f>ROUND(I202*H202,2)</f>
        <v>0</v>
      </c>
      <c r="BL202" s="15" t="s">
        <v>146</v>
      </c>
      <c r="BM202" s="195" t="s">
        <v>321</v>
      </c>
    </row>
    <row r="203" spans="1:65" s="13" customFormat="1">
      <c r="B203" s="197"/>
      <c r="C203" s="198"/>
      <c r="D203" s="199" t="s">
        <v>148</v>
      </c>
      <c r="E203" s="200" t="s">
        <v>1</v>
      </c>
      <c r="F203" s="201" t="s">
        <v>146</v>
      </c>
      <c r="G203" s="198"/>
      <c r="H203" s="202">
        <v>4</v>
      </c>
      <c r="I203" s="198"/>
      <c r="J203" s="198"/>
      <c r="K203" s="198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148</v>
      </c>
      <c r="AU203" s="207" t="s">
        <v>89</v>
      </c>
      <c r="AV203" s="13" t="s">
        <v>89</v>
      </c>
      <c r="AW203" s="13" t="s">
        <v>36</v>
      </c>
      <c r="AX203" s="13" t="s">
        <v>87</v>
      </c>
      <c r="AY203" s="207" t="s">
        <v>140</v>
      </c>
    </row>
    <row r="204" spans="1:65" s="2" customFormat="1" ht="16.5" customHeight="1">
      <c r="A204" s="30"/>
      <c r="B204" s="31"/>
      <c r="C204" s="208" t="s">
        <v>322</v>
      </c>
      <c r="D204" s="208" t="s">
        <v>236</v>
      </c>
      <c r="E204" s="209" t="s">
        <v>323</v>
      </c>
      <c r="F204" s="210" t="s">
        <v>324</v>
      </c>
      <c r="G204" s="211" t="s">
        <v>271</v>
      </c>
      <c r="H204" s="212">
        <v>3</v>
      </c>
      <c r="I204" s="213"/>
      <c r="J204" s="213">
        <f>ROUND(I204*H204,2)</f>
        <v>0</v>
      </c>
      <c r="K204" s="214"/>
      <c r="L204" s="215"/>
      <c r="M204" s="216" t="s">
        <v>1</v>
      </c>
      <c r="N204" s="217" t="s">
        <v>44</v>
      </c>
      <c r="O204" s="193">
        <v>0</v>
      </c>
      <c r="P204" s="193">
        <f>O204*H204</f>
        <v>0</v>
      </c>
      <c r="Q204" s="193">
        <v>0.5</v>
      </c>
      <c r="R204" s="193">
        <f>Q204*H204</f>
        <v>1.5</v>
      </c>
      <c r="S204" s="193">
        <v>0</v>
      </c>
      <c r="T204" s="194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95" t="s">
        <v>182</v>
      </c>
      <c r="AT204" s="195" t="s">
        <v>236</v>
      </c>
      <c r="AU204" s="195" t="s">
        <v>89</v>
      </c>
      <c r="AY204" s="15" t="s">
        <v>140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15" t="s">
        <v>87</v>
      </c>
      <c r="BK204" s="196">
        <f>ROUND(I204*H204,2)</f>
        <v>0</v>
      </c>
      <c r="BL204" s="15" t="s">
        <v>146</v>
      </c>
      <c r="BM204" s="195" t="s">
        <v>325</v>
      </c>
    </row>
    <row r="205" spans="1:65" s="13" customFormat="1">
      <c r="B205" s="197"/>
      <c r="C205" s="198"/>
      <c r="D205" s="199" t="s">
        <v>148</v>
      </c>
      <c r="E205" s="200" t="s">
        <v>1</v>
      </c>
      <c r="F205" s="201" t="s">
        <v>155</v>
      </c>
      <c r="G205" s="198"/>
      <c r="H205" s="202">
        <v>3</v>
      </c>
      <c r="I205" s="198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148</v>
      </c>
      <c r="AU205" s="207" t="s">
        <v>89</v>
      </c>
      <c r="AV205" s="13" t="s">
        <v>89</v>
      </c>
      <c r="AW205" s="13" t="s">
        <v>36</v>
      </c>
      <c r="AX205" s="13" t="s">
        <v>87</v>
      </c>
      <c r="AY205" s="207" t="s">
        <v>140</v>
      </c>
    </row>
    <row r="206" spans="1:65" s="2" customFormat="1" ht="16.5" customHeight="1">
      <c r="A206" s="30"/>
      <c r="B206" s="31"/>
      <c r="C206" s="208" t="s">
        <v>326</v>
      </c>
      <c r="D206" s="208" t="s">
        <v>236</v>
      </c>
      <c r="E206" s="209" t="s">
        <v>327</v>
      </c>
      <c r="F206" s="210" t="s">
        <v>328</v>
      </c>
      <c r="G206" s="211" t="s">
        <v>271</v>
      </c>
      <c r="H206" s="212">
        <v>4</v>
      </c>
      <c r="I206" s="213"/>
      <c r="J206" s="213">
        <f>ROUND(I206*H206,2)</f>
        <v>0</v>
      </c>
      <c r="K206" s="214"/>
      <c r="L206" s="215"/>
      <c r="M206" s="216" t="s">
        <v>1</v>
      </c>
      <c r="N206" s="217" t="s">
        <v>44</v>
      </c>
      <c r="O206" s="193">
        <v>0</v>
      </c>
      <c r="P206" s="193">
        <f>O206*H206</f>
        <v>0</v>
      </c>
      <c r="Q206" s="193">
        <v>0.26200000000000001</v>
      </c>
      <c r="R206" s="193">
        <f>Q206*H206</f>
        <v>1.048</v>
      </c>
      <c r="S206" s="193">
        <v>0</v>
      </c>
      <c r="T206" s="194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95" t="s">
        <v>182</v>
      </c>
      <c r="AT206" s="195" t="s">
        <v>236</v>
      </c>
      <c r="AU206" s="195" t="s">
        <v>89</v>
      </c>
      <c r="AY206" s="15" t="s">
        <v>140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15" t="s">
        <v>87</v>
      </c>
      <c r="BK206" s="196">
        <f>ROUND(I206*H206,2)</f>
        <v>0</v>
      </c>
      <c r="BL206" s="15" t="s">
        <v>146</v>
      </c>
      <c r="BM206" s="195" t="s">
        <v>329</v>
      </c>
    </row>
    <row r="207" spans="1:65" s="13" customFormat="1">
      <c r="B207" s="197"/>
      <c r="C207" s="198"/>
      <c r="D207" s="199" t="s">
        <v>148</v>
      </c>
      <c r="E207" s="200" t="s">
        <v>1</v>
      </c>
      <c r="F207" s="201" t="s">
        <v>146</v>
      </c>
      <c r="G207" s="198"/>
      <c r="H207" s="202">
        <v>4</v>
      </c>
      <c r="I207" s="198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148</v>
      </c>
      <c r="AU207" s="207" t="s">
        <v>89</v>
      </c>
      <c r="AV207" s="13" t="s">
        <v>89</v>
      </c>
      <c r="AW207" s="13" t="s">
        <v>36</v>
      </c>
      <c r="AX207" s="13" t="s">
        <v>87</v>
      </c>
      <c r="AY207" s="207" t="s">
        <v>140</v>
      </c>
    </row>
    <row r="208" spans="1:65" s="2" customFormat="1" ht="16.5" customHeight="1">
      <c r="A208" s="30"/>
      <c r="B208" s="31"/>
      <c r="C208" s="208" t="s">
        <v>330</v>
      </c>
      <c r="D208" s="208" t="s">
        <v>236</v>
      </c>
      <c r="E208" s="209" t="s">
        <v>331</v>
      </c>
      <c r="F208" s="210" t="s">
        <v>332</v>
      </c>
      <c r="G208" s="211" t="s">
        <v>271</v>
      </c>
      <c r="H208" s="212">
        <v>1</v>
      </c>
      <c r="I208" s="213"/>
      <c r="J208" s="213">
        <f>ROUND(I208*H208,2)</f>
        <v>0</v>
      </c>
      <c r="K208" s="214"/>
      <c r="L208" s="215"/>
      <c r="M208" s="216" t="s">
        <v>1</v>
      </c>
      <c r="N208" s="217" t="s">
        <v>44</v>
      </c>
      <c r="O208" s="193">
        <v>0</v>
      </c>
      <c r="P208" s="193">
        <f>O208*H208</f>
        <v>0</v>
      </c>
      <c r="Q208" s="193">
        <v>2.2999999999999998</v>
      </c>
      <c r="R208" s="193">
        <f>Q208*H208</f>
        <v>2.2999999999999998</v>
      </c>
      <c r="S208" s="193">
        <v>0</v>
      </c>
      <c r="T208" s="194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95" t="s">
        <v>182</v>
      </c>
      <c r="AT208" s="195" t="s">
        <v>236</v>
      </c>
      <c r="AU208" s="195" t="s">
        <v>89</v>
      </c>
      <c r="AY208" s="15" t="s">
        <v>140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15" t="s">
        <v>87</v>
      </c>
      <c r="BK208" s="196">
        <f>ROUND(I208*H208,2)</f>
        <v>0</v>
      </c>
      <c r="BL208" s="15" t="s">
        <v>146</v>
      </c>
      <c r="BM208" s="195" t="s">
        <v>333</v>
      </c>
    </row>
    <row r="209" spans="1:65" s="13" customFormat="1">
      <c r="B209" s="197"/>
      <c r="C209" s="198"/>
      <c r="D209" s="199" t="s">
        <v>148</v>
      </c>
      <c r="E209" s="200" t="s">
        <v>1</v>
      </c>
      <c r="F209" s="201" t="s">
        <v>87</v>
      </c>
      <c r="G209" s="198"/>
      <c r="H209" s="202">
        <v>1</v>
      </c>
      <c r="I209" s="198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148</v>
      </c>
      <c r="AU209" s="207" t="s">
        <v>89</v>
      </c>
      <c r="AV209" s="13" t="s">
        <v>89</v>
      </c>
      <c r="AW209" s="13" t="s">
        <v>36</v>
      </c>
      <c r="AX209" s="13" t="s">
        <v>87</v>
      </c>
      <c r="AY209" s="207" t="s">
        <v>140</v>
      </c>
    </row>
    <row r="210" spans="1:65" s="2" customFormat="1" ht="16.5" customHeight="1">
      <c r="A210" s="30"/>
      <c r="B210" s="31"/>
      <c r="C210" s="208" t="s">
        <v>334</v>
      </c>
      <c r="D210" s="208" t="s">
        <v>236</v>
      </c>
      <c r="E210" s="209" t="s">
        <v>335</v>
      </c>
      <c r="F210" s="210" t="s">
        <v>336</v>
      </c>
      <c r="G210" s="211" t="s">
        <v>271</v>
      </c>
      <c r="H210" s="212">
        <v>4</v>
      </c>
      <c r="I210" s="213"/>
      <c r="J210" s="213">
        <f>ROUND(I210*H210,2)</f>
        <v>0</v>
      </c>
      <c r="K210" s="214"/>
      <c r="L210" s="215"/>
      <c r="M210" s="216" t="s">
        <v>1</v>
      </c>
      <c r="N210" s="217" t="s">
        <v>44</v>
      </c>
      <c r="O210" s="193">
        <v>0</v>
      </c>
      <c r="P210" s="193">
        <f>O210*H210</f>
        <v>0</v>
      </c>
      <c r="Q210" s="193">
        <v>0.56999999999999995</v>
      </c>
      <c r="R210" s="193">
        <f>Q210*H210</f>
        <v>2.2799999999999998</v>
      </c>
      <c r="S210" s="193">
        <v>0</v>
      </c>
      <c r="T210" s="194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95" t="s">
        <v>182</v>
      </c>
      <c r="AT210" s="195" t="s">
        <v>236</v>
      </c>
      <c r="AU210" s="195" t="s">
        <v>89</v>
      </c>
      <c r="AY210" s="15" t="s">
        <v>140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15" t="s">
        <v>87</v>
      </c>
      <c r="BK210" s="196">
        <f>ROUND(I210*H210,2)</f>
        <v>0</v>
      </c>
      <c r="BL210" s="15" t="s">
        <v>146</v>
      </c>
      <c r="BM210" s="195" t="s">
        <v>337</v>
      </c>
    </row>
    <row r="211" spans="1:65" s="13" customFormat="1">
      <c r="B211" s="197"/>
      <c r="C211" s="198"/>
      <c r="D211" s="199" t="s">
        <v>148</v>
      </c>
      <c r="E211" s="200" t="s">
        <v>1</v>
      </c>
      <c r="F211" s="201" t="s">
        <v>146</v>
      </c>
      <c r="G211" s="198"/>
      <c r="H211" s="202">
        <v>4</v>
      </c>
      <c r="I211" s="198"/>
      <c r="J211" s="198"/>
      <c r="K211" s="198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148</v>
      </c>
      <c r="AU211" s="207" t="s">
        <v>89</v>
      </c>
      <c r="AV211" s="13" t="s">
        <v>89</v>
      </c>
      <c r="AW211" s="13" t="s">
        <v>36</v>
      </c>
      <c r="AX211" s="13" t="s">
        <v>87</v>
      </c>
      <c r="AY211" s="207" t="s">
        <v>140</v>
      </c>
    </row>
    <row r="212" spans="1:65" s="2" customFormat="1" ht="16.5" customHeight="1">
      <c r="A212" s="30"/>
      <c r="B212" s="31"/>
      <c r="C212" s="208" t="s">
        <v>338</v>
      </c>
      <c r="D212" s="208" t="s">
        <v>236</v>
      </c>
      <c r="E212" s="209" t="s">
        <v>339</v>
      </c>
      <c r="F212" s="210" t="s">
        <v>340</v>
      </c>
      <c r="G212" s="211" t="s">
        <v>271</v>
      </c>
      <c r="H212" s="212">
        <v>12</v>
      </c>
      <c r="I212" s="213"/>
      <c r="J212" s="213">
        <f>ROUND(I212*H212,2)</f>
        <v>0</v>
      </c>
      <c r="K212" s="214"/>
      <c r="L212" s="215"/>
      <c r="M212" s="216" t="s">
        <v>1</v>
      </c>
      <c r="N212" s="217" t="s">
        <v>44</v>
      </c>
      <c r="O212" s="193">
        <v>0</v>
      </c>
      <c r="P212" s="193">
        <f>O212*H212</f>
        <v>0</v>
      </c>
      <c r="Q212" s="193">
        <v>2E-3</v>
      </c>
      <c r="R212" s="193">
        <f>Q212*H212</f>
        <v>2.4E-2</v>
      </c>
      <c r="S212" s="193">
        <v>0</v>
      </c>
      <c r="T212" s="194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95" t="s">
        <v>182</v>
      </c>
      <c r="AT212" s="195" t="s">
        <v>236</v>
      </c>
      <c r="AU212" s="195" t="s">
        <v>89</v>
      </c>
      <c r="AY212" s="15" t="s">
        <v>140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15" t="s">
        <v>87</v>
      </c>
      <c r="BK212" s="196">
        <f>ROUND(I212*H212,2)</f>
        <v>0</v>
      </c>
      <c r="BL212" s="15" t="s">
        <v>146</v>
      </c>
      <c r="BM212" s="195" t="s">
        <v>341</v>
      </c>
    </row>
    <row r="213" spans="1:65" s="13" customFormat="1">
      <c r="B213" s="197"/>
      <c r="C213" s="198"/>
      <c r="D213" s="199" t="s">
        <v>148</v>
      </c>
      <c r="E213" s="200" t="s">
        <v>1</v>
      </c>
      <c r="F213" s="201" t="s">
        <v>203</v>
      </c>
      <c r="G213" s="198"/>
      <c r="H213" s="202">
        <v>12</v>
      </c>
      <c r="I213" s="198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148</v>
      </c>
      <c r="AU213" s="207" t="s">
        <v>89</v>
      </c>
      <c r="AV213" s="13" t="s">
        <v>89</v>
      </c>
      <c r="AW213" s="13" t="s">
        <v>36</v>
      </c>
      <c r="AX213" s="13" t="s">
        <v>87</v>
      </c>
      <c r="AY213" s="207" t="s">
        <v>140</v>
      </c>
    </row>
    <row r="214" spans="1:65" s="2" customFormat="1" ht="16.5" customHeight="1">
      <c r="A214" s="30"/>
      <c r="B214" s="31"/>
      <c r="C214" s="208" t="s">
        <v>342</v>
      </c>
      <c r="D214" s="208" t="s">
        <v>236</v>
      </c>
      <c r="E214" s="209" t="s">
        <v>343</v>
      </c>
      <c r="F214" s="210" t="s">
        <v>344</v>
      </c>
      <c r="G214" s="211" t="s">
        <v>271</v>
      </c>
      <c r="H214" s="212">
        <v>4</v>
      </c>
      <c r="I214" s="213"/>
      <c r="J214" s="213">
        <f>ROUND(I214*H214,2)</f>
        <v>0</v>
      </c>
      <c r="K214" s="214"/>
      <c r="L214" s="215"/>
      <c r="M214" s="216" t="s">
        <v>1</v>
      </c>
      <c r="N214" s="217" t="s">
        <v>44</v>
      </c>
      <c r="O214" s="193">
        <v>0</v>
      </c>
      <c r="P214" s="193">
        <f>O214*H214</f>
        <v>0</v>
      </c>
      <c r="Q214" s="193">
        <v>0.04</v>
      </c>
      <c r="R214" s="193">
        <f>Q214*H214</f>
        <v>0.16</v>
      </c>
      <c r="S214" s="193">
        <v>0</v>
      </c>
      <c r="T214" s="194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95" t="s">
        <v>182</v>
      </c>
      <c r="AT214" s="195" t="s">
        <v>236</v>
      </c>
      <c r="AU214" s="195" t="s">
        <v>89</v>
      </c>
      <c r="AY214" s="15" t="s">
        <v>140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15" t="s">
        <v>87</v>
      </c>
      <c r="BK214" s="196">
        <f>ROUND(I214*H214,2)</f>
        <v>0</v>
      </c>
      <c r="BL214" s="15" t="s">
        <v>146</v>
      </c>
      <c r="BM214" s="195" t="s">
        <v>345</v>
      </c>
    </row>
    <row r="215" spans="1:65" s="13" customFormat="1">
      <c r="B215" s="197"/>
      <c r="C215" s="198"/>
      <c r="D215" s="199" t="s">
        <v>148</v>
      </c>
      <c r="E215" s="200" t="s">
        <v>1</v>
      </c>
      <c r="F215" s="201" t="s">
        <v>346</v>
      </c>
      <c r="G215" s="198"/>
      <c r="H215" s="202">
        <v>4</v>
      </c>
      <c r="I215" s="198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148</v>
      </c>
      <c r="AU215" s="207" t="s">
        <v>89</v>
      </c>
      <c r="AV215" s="13" t="s">
        <v>89</v>
      </c>
      <c r="AW215" s="13" t="s">
        <v>36</v>
      </c>
      <c r="AX215" s="13" t="s">
        <v>87</v>
      </c>
      <c r="AY215" s="207" t="s">
        <v>140</v>
      </c>
    </row>
    <row r="216" spans="1:65" s="2" customFormat="1" ht="16.5" customHeight="1">
      <c r="A216" s="30"/>
      <c r="B216" s="31"/>
      <c r="C216" s="208" t="s">
        <v>347</v>
      </c>
      <c r="D216" s="208" t="s">
        <v>236</v>
      </c>
      <c r="E216" s="209" t="s">
        <v>348</v>
      </c>
      <c r="F216" s="210" t="s">
        <v>349</v>
      </c>
      <c r="G216" s="211" t="s">
        <v>271</v>
      </c>
      <c r="H216" s="212">
        <v>2</v>
      </c>
      <c r="I216" s="213"/>
      <c r="J216" s="213">
        <f>ROUND(I216*H216,2)</f>
        <v>0</v>
      </c>
      <c r="K216" s="214"/>
      <c r="L216" s="215"/>
      <c r="M216" s="216" t="s">
        <v>1</v>
      </c>
      <c r="N216" s="217" t="s">
        <v>44</v>
      </c>
      <c r="O216" s="193">
        <v>0</v>
      </c>
      <c r="P216" s="193">
        <f>O216*H216</f>
        <v>0</v>
      </c>
      <c r="Q216" s="193">
        <v>5.3999999999999999E-2</v>
      </c>
      <c r="R216" s="193">
        <f>Q216*H216</f>
        <v>0.108</v>
      </c>
      <c r="S216" s="193">
        <v>0</v>
      </c>
      <c r="T216" s="194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95" t="s">
        <v>182</v>
      </c>
      <c r="AT216" s="195" t="s">
        <v>236</v>
      </c>
      <c r="AU216" s="195" t="s">
        <v>89</v>
      </c>
      <c r="AY216" s="15" t="s">
        <v>140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15" t="s">
        <v>87</v>
      </c>
      <c r="BK216" s="196">
        <f>ROUND(I216*H216,2)</f>
        <v>0</v>
      </c>
      <c r="BL216" s="15" t="s">
        <v>146</v>
      </c>
      <c r="BM216" s="195" t="s">
        <v>350</v>
      </c>
    </row>
    <row r="217" spans="1:65" s="13" customFormat="1">
      <c r="B217" s="197"/>
      <c r="C217" s="198"/>
      <c r="D217" s="199" t="s">
        <v>148</v>
      </c>
      <c r="E217" s="200" t="s">
        <v>1</v>
      </c>
      <c r="F217" s="201" t="s">
        <v>89</v>
      </c>
      <c r="G217" s="198"/>
      <c r="H217" s="202">
        <v>2</v>
      </c>
      <c r="I217" s="198"/>
      <c r="J217" s="198"/>
      <c r="K217" s="198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148</v>
      </c>
      <c r="AU217" s="207" t="s">
        <v>89</v>
      </c>
      <c r="AV217" s="13" t="s">
        <v>89</v>
      </c>
      <c r="AW217" s="13" t="s">
        <v>36</v>
      </c>
      <c r="AX217" s="13" t="s">
        <v>87</v>
      </c>
      <c r="AY217" s="207" t="s">
        <v>140</v>
      </c>
    </row>
    <row r="218" spans="1:65" s="2" customFormat="1" ht="16.5" customHeight="1">
      <c r="A218" s="30"/>
      <c r="B218" s="31"/>
      <c r="C218" s="208" t="s">
        <v>351</v>
      </c>
      <c r="D218" s="208" t="s">
        <v>236</v>
      </c>
      <c r="E218" s="209" t="s">
        <v>352</v>
      </c>
      <c r="F218" s="210" t="s">
        <v>353</v>
      </c>
      <c r="G218" s="211" t="s">
        <v>271</v>
      </c>
      <c r="H218" s="212">
        <v>3</v>
      </c>
      <c r="I218" s="213"/>
      <c r="J218" s="213">
        <f>ROUND(I218*H218,2)</f>
        <v>0</v>
      </c>
      <c r="K218" s="214"/>
      <c r="L218" s="215"/>
      <c r="M218" s="216" t="s">
        <v>1</v>
      </c>
      <c r="N218" s="217" t="s">
        <v>44</v>
      </c>
      <c r="O218" s="193">
        <v>0</v>
      </c>
      <c r="P218" s="193">
        <f>O218*H218</f>
        <v>0</v>
      </c>
      <c r="Q218" s="193">
        <v>6.8000000000000005E-2</v>
      </c>
      <c r="R218" s="193">
        <f>Q218*H218</f>
        <v>0.20400000000000001</v>
      </c>
      <c r="S218" s="193">
        <v>0</v>
      </c>
      <c r="T218" s="194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95" t="s">
        <v>182</v>
      </c>
      <c r="AT218" s="195" t="s">
        <v>236</v>
      </c>
      <c r="AU218" s="195" t="s">
        <v>89</v>
      </c>
      <c r="AY218" s="15" t="s">
        <v>140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5" t="s">
        <v>87</v>
      </c>
      <c r="BK218" s="196">
        <f>ROUND(I218*H218,2)</f>
        <v>0</v>
      </c>
      <c r="BL218" s="15" t="s">
        <v>146</v>
      </c>
      <c r="BM218" s="195" t="s">
        <v>354</v>
      </c>
    </row>
    <row r="219" spans="1:65" s="13" customFormat="1">
      <c r="B219" s="197"/>
      <c r="C219" s="198"/>
      <c r="D219" s="199" t="s">
        <v>148</v>
      </c>
      <c r="E219" s="200" t="s">
        <v>1</v>
      </c>
      <c r="F219" s="201" t="s">
        <v>155</v>
      </c>
      <c r="G219" s="198"/>
      <c r="H219" s="202">
        <v>3</v>
      </c>
      <c r="I219" s="198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148</v>
      </c>
      <c r="AU219" s="207" t="s">
        <v>89</v>
      </c>
      <c r="AV219" s="13" t="s">
        <v>89</v>
      </c>
      <c r="AW219" s="13" t="s">
        <v>36</v>
      </c>
      <c r="AX219" s="13" t="s">
        <v>87</v>
      </c>
      <c r="AY219" s="207" t="s">
        <v>140</v>
      </c>
    </row>
    <row r="220" spans="1:65" s="2" customFormat="1" ht="16.5" customHeight="1">
      <c r="A220" s="30"/>
      <c r="B220" s="31"/>
      <c r="C220" s="184" t="s">
        <v>355</v>
      </c>
      <c r="D220" s="184" t="s">
        <v>142</v>
      </c>
      <c r="E220" s="185" t="s">
        <v>356</v>
      </c>
      <c r="F220" s="186" t="s">
        <v>357</v>
      </c>
      <c r="G220" s="187" t="s">
        <v>271</v>
      </c>
      <c r="H220" s="188">
        <v>4</v>
      </c>
      <c r="I220" s="189"/>
      <c r="J220" s="189">
        <f>ROUND(I220*H220,2)</f>
        <v>0</v>
      </c>
      <c r="K220" s="190"/>
      <c r="L220" s="35"/>
      <c r="M220" s="191" t="s">
        <v>1</v>
      </c>
      <c r="N220" s="192" t="s">
        <v>44</v>
      </c>
      <c r="O220" s="193">
        <v>1.3140000000000001</v>
      </c>
      <c r="P220" s="193">
        <f>O220*H220</f>
        <v>5.2560000000000002</v>
      </c>
      <c r="Q220" s="193">
        <v>7.0200000000000002E-3</v>
      </c>
      <c r="R220" s="193">
        <f>Q220*H220</f>
        <v>2.8080000000000001E-2</v>
      </c>
      <c r="S220" s="193">
        <v>0</v>
      </c>
      <c r="T220" s="194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95" t="s">
        <v>146</v>
      </c>
      <c r="AT220" s="195" t="s">
        <v>142</v>
      </c>
      <c r="AU220" s="195" t="s">
        <v>89</v>
      </c>
      <c r="AY220" s="15" t="s">
        <v>140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15" t="s">
        <v>87</v>
      </c>
      <c r="BK220" s="196">
        <f>ROUND(I220*H220,2)</f>
        <v>0</v>
      </c>
      <c r="BL220" s="15" t="s">
        <v>146</v>
      </c>
      <c r="BM220" s="195" t="s">
        <v>358</v>
      </c>
    </row>
    <row r="221" spans="1:65" s="13" customFormat="1">
      <c r="B221" s="197"/>
      <c r="C221" s="198"/>
      <c r="D221" s="199" t="s">
        <v>148</v>
      </c>
      <c r="E221" s="200" t="s">
        <v>1</v>
      </c>
      <c r="F221" s="201" t="s">
        <v>146</v>
      </c>
      <c r="G221" s="198"/>
      <c r="H221" s="202">
        <v>4</v>
      </c>
      <c r="I221" s="198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148</v>
      </c>
      <c r="AU221" s="207" t="s">
        <v>89</v>
      </c>
      <c r="AV221" s="13" t="s">
        <v>89</v>
      </c>
      <c r="AW221" s="13" t="s">
        <v>36</v>
      </c>
      <c r="AX221" s="13" t="s">
        <v>87</v>
      </c>
      <c r="AY221" s="207" t="s">
        <v>140</v>
      </c>
    </row>
    <row r="222" spans="1:65" s="2" customFormat="1" ht="16.5" customHeight="1">
      <c r="A222" s="30"/>
      <c r="B222" s="31"/>
      <c r="C222" s="208" t="s">
        <v>359</v>
      </c>
      <c r="D222" s="208" t="s">
        <v>236</v>
      </c>
      <c r="E222" s="209" t="s">
        <v>360</v>
      </c>
      <c r="F222" s="210" t="s">
        <v>361</v>
      </c>
      <c r="G222" s="211" t="s">
        <v>271</v>
      </c>
      <c r="H222" s="212">
        <v>4</v>
      </c>
      <c r="I222" s="213"/>
      <c r="J222" s="213">
        <f>ROUND(I222*H222,2)</f>
        <v>0</v>
      </c>
      <c r="K222" s="214"/>
      <c r="L222" s="215"/>
      <c r="M222" s="216" t="s">
        <v>1</v>
      </c>
      <c r="N222" s="217" t="s">
        <v>44</v>
      </c>
      <c r="O222" s="193">
        <v>0</v>
      </c>
      <c r="P222" s="193">
        <f>O222*H222</f>
        <v>0</v>
      </c>
      <c r="Q222" s="193">
        <v>0.19400000000000001</v>
      </c>
      <c r="R222" s="193">
        <f>Q222*H222</f>
        <v>0.77600000000000002</v>
      </c>
      <c r="S222" s="193">
        <v>0</v>
      </c>
      <c r="T222" s="194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95" t="s">
        <v>182</v>
      </c>
      <c r="AT222" s="195" t="s">
        <v>236</v>
      </c>
      <c r="AU222" s="195" t="s">
        <v>89</v>
      </c>
      <c r="AY222" s="15" t="s">
        <v>140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15" t="s">
        <v>87</v>
      </c>
      <c r="BK222" s="196">
        <f>ROUND(I222*H222,2)</f>
        <v>0</v>
      </c>
      <c r="BL222" s="15" t="s">
        <v>146</v>
      </c>
      <c r="BM222" s="195" t="s">
        <v>362</v>
      </c>
    </row>
    <row r="223" spans="1:65" s="13" customFormat="1">
      <c r="B223" s="197"/>
      <c r="C223" s="198"/>
      <c r="D223" s="199" t="s">
        <v>148</v>
      </c>
      <c r="E223" s="200" t="s">
        <v>1</v>
      </c>
      <c r="F223" s="201" t="s">
        <v>146</v>
      </c>
      <c r="G223" s="198"/>
      <c r="H223" s="202">
        <v>4</v>
      </c>
      <c r="I223" s="198"/>
      <c r="J223" s="198"/>
      <c r="K223" s="198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148</v>
      </c>
      <c r="AU223" s="207" t="s">
        <v>89</v>
      </c>
      <c r="AV223" s="13" t="s">
        <v>89</v>
      </c>
      <c r="AW223" s="13" t="s">
        <v>36</v>
      </c>
      <c r="AX223" s="13" t="s">
        <v>87</v>
      </c>
      <c r="AY223" s="207" t="s">
        <v>140</v>
      </c>
    </row>
    <row r="224" spans="1:65" s="2" customFormat="1" ht="16.5" customHeight="1">
      <c r="A224" s="30"/>
      <c r="B224" s="31"/>
      <c r="C224" s="184" t="s">
        <v>363</v>
      </c>
      <c r="D224" s="184" t="s">
        <v>142</v>
      </c>
      <c r="E224" s="185" t="s">
        <v>364</v>
      </c>
      <c r="F224" s="186" t="s">
        <v>365</v>
      </c>
      <c r="G224" s="187" t="s">
        <v>271</v>
      </c>
      <c r="H224" s="188">
        <v>20</v>
      </c>
      <c r="I224" s="189"/>
      <c r="J224" s="189">
        <f>ROUND(I224*H224,2)</f>
        <v>0</v>
      </c>
      <c r="K224" s="190"/>
      <c r="L224" s="35"/>
      <c r="M224" s="191" t="s">
        <v>1</v>
      </c>
      <c r="N224" s="192" t="s">
        <v>44</v>
      </c>
      <c r="O224" s="193">
        <v>0</v>
      </c>
      <c r="P224" s="193">
        <f>O224*H224</f>
        <v>0</v>
      </c>
      <c r="Q224" s="193">
        <v>0</v>
      </c>
      <c r="R224" s="193">
        <f>Q224*H224</f>
        <v>0</v>
      </c>
      <c r="S224" s="193">
        <v>0</v>
      </c>
      <c r="T224" s="194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95" t="s">
        <v>146</v>
      </c>
      <c r="AT224" s="195" t="s">
        <v>142</v>
      </c>
      <c r="AU224" s="195" t="s">
        <v>89</v>
      </c>
      <c r="AY224" s="15" t="s">
        <v>140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15" t="s">
        <v>87</v>
      </c>
      <c r="BK224" s="196">
        <f>ROUND(I224*H224,2)</f>
        <v>0</v>
      </c>
      <c r="BL224" s="15" t="s">
        <v>146</v>
      </c>
      <c r="BM224" s="195" t="s">
        <v>366</v>
      </c>
    </row>
    <row r="225" spans="1:65" s="13" customFormat="1">
      <c r="B225" s="197"/>
      <c r="C225" s="198"/>
      <c r="D225" s="199" t="s">
        <v>148</v>
      </c>
      <c r="E225" s="200" t="s">
        <v>1</v>
      </c>
      <c r="F225" s="201" t="s">
        <v>367</v>
      </c>
      <c r="G225" s="198"/>
      <c r="H225" s="202">
        <v>20</v>
      </c>
      <c r="I225" s="198"/>
      <c r="J225" s="198"/>
      <c r="K225" s="198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148</v>
      </c>
      <c r="AU225" s="207" t="s">
        <v>89</v>
      </c>
      <c r="AV225" s="13" t="s">
        <v>89</v>
      </c>
      <c r="AW225" s="13" t="s">
        <v>36</v>
      </c>
      <c r="AX225" s="13" t="s">
        <v>87</v>
      </c>
      <c r="AY225" s="207" t="s">
        <v>140</v>
      </c>
    </row>
    <row r="226" spans="1:65" s="12" customFormat="1" ht="22.9" customHeight="1">
      <c r="B226" s="169"/>
      <c r="C226" s="170"/>
      <c r="D226" s="171" t="s">
        <v>78</v>
      </c>
      <c r="E226" s="182" t="s">
        <v>188</v>
      </c>
      <c r="F226" s="182" t="s">
        <v>368</v>
      </c>
      <c r="G226" s="170"/>
      <c r="H226" s="170"/>
      <c r="I226" s="170"/>
      <c r="J226" s="183">
        <f>BK226</f>
        <v>0</v>
      </c>
      <c r="K226" s="170"/>
      <c r="L226" s="174"/>
      <c r="M226" s="175"/>
      <c r="N226" s="176"/>
      <c r="O226" s="176"/>
      <c r="P226" s="177">
        <f>P227</f>
        <v>108.76956999999999</v>
      </c>
      <c r="Q226" s="176"/>
      <c r="R226" s="177">
        <f>R227</f>
        <v>0</v>
      </c>
      <c r="S226" s="176"/>
      <c r="T226" s="178">
        <f>T227</f>
        <v>0</v>
      </c>
      <c r="AR226" s="179" t="s">
        <v>87</v>
      </c>
      <c r="AT226" s="180" t="s">
        <v>78</v>
      </c>
      <c r="AU226" s="180" t="s">
        <v>87</v>
      </c>
      <c r="AY226" s="179" t="s">
        <v>140</v>
      </c>
      <c r="BK226" s="181">
        <f>BK227</f>
        <v>0</v>
      </c>
    </row>
    <row r="227" spans="1:65" s="12" customFormat="1" ht="20.85" customHeight="1">
      <c r="B227" s="169"/>
      <c r="C227" s="170"/>
      <c r="D227" s="171" t="s">
        <v>78</v>
      </c>
      <c r="E227" s="182" t="s">
        <v>369</v>
      </c>
      <c r="F227" s="182" t="s">
        <v>370</v>
      </c>
      <c r="G227" s="170"/>
      <c r="H227" s="170"/>
      <c r="I227" s="170"/>
      <c r="J227" s="183">
        <f>BK227</f>
        <v>0</v>
      </c>
      <c r="K227" s="170"/>
      <c r="L227" s="174"/>
      <c r="M227" s="175"/>
      <c r="N227" s="176"/>
      <c r="O227" s="176"/>
      <c r="P227" s="177">
        <f>SUM(P228:P233)</f>
        <v>108.76956999999999</v>
      </c>
      <c r="Q227" s="176"/>
      <c r="R227" s="177">
        <f>SUM(R228:R233)</f>
        <v>0</v>
      </c>
      <c r="S227" s="176"/>
      <c r="T227" s="178">
        <f>SUM(T228:T233)</f>
        <v>0</v>
      </c>
      <c r="AR227" s="179" t="s">
        <v>87</v>
      </c>
      <c r="AT227" s="180" t="s">
        <v>78</v>
      </c>
      <c r="AU227" s="180" t="s">
        <v>89</v>
      </c>
      <c r="AY227" s="179" t="s">
        <v>140</v>
      </c>
      <c r="BK227" s="181">
        <f>SUM(BK228:BK233)</f>
        <v>0</v>
      </c>
    </row>
    <row r="228" spans="1:65" s="2" customFormat="1" ht="16.5" customHeight="1">
      <c r="A228" s="30"/>
      <c r="B228" s="31"/>
      <c r="C228" s="184" t="s">
        <v>371</v>
      </c>
      <c r="D228" s="184" t="s">
        <v>142</v>
      </c>
      <c r="E228" s="185" t="s">
        <v>372</v>
      </c>
      <c r="F228" s="186" t="s">
        <v>373</v>
      </c>
      <c r="G228" s="187" t="s">
        <v>222</v>
      </c>
      <c r="H228" s="188">
        <v>137.68299999999999</v>
      </c>
      <c r="I228" s="189"/>
      <c r="J228" s="189">
        <f>ROUND(I228*H228,2)</f>
        <v>0</v>
      </c>
      <c r="K228" s="190"/>
      <c r="L228" s="35"/>
      <c r="M228" s="191" t="s">
        <v>1</v>
      </c>
      <c r="N228" s="192" t="s">
        <v>44</v>
      </c>
      <c r="O228" s="193">
        <v>0.13600000000000001</v>
      </c>
      <c r="P228" s="193">
        <f>O228*H228</f>
        <v>18.724888</v>
      </c>
      <c r="Q228" s="193">
        <v>0</v>
      </c>
      <c r="R228" s="193">
        <f>Q228*H228</f>
        <v>0</v>
      </c>
      <c r="S228" s="193">
        <v>0</v>
      </c>
      <c r="T228" s="194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95" t="s">
        <v>146</v>
      </c>
      <c r="AT228" s="195" t="s">
        <v>142</v>
      </c>
      <c r="AU228" s="195" t="s">
        <v>155</v>
      </c>
      <c r="AY228" s="15" t="s">
        <v>140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15" t="s">
        <v>87</v>
      </c>
      <c r="BK228" s="196">
        <f>ROUND(I228*H228,2)</f>
        <v>0</v>
      </c>
      <c r="BL228" s="15" t="s">
        <v>146</v>
      </c>
      <c r="BM228" s="195" t="s">
        <v>374</v>
      </c>
    </row>
    <row r="229" spans="1:65" s="13" customFormat="1">
      <c r="B229" s="197"/>
      <c r="C229" s="198"/>
      <c r="D229" s="199" t="s">
        <v>148</v>
      </c>
      <c r="E229" s="200" t="s">
        <v>1</v>
      </c>
      <c r="F229" s="201" t="s">
        <v>375</v>
      </c>
      <c r="G229" s="198"/>
      <c r="H229" s="202">
        <v>137.68299999999999</v>
      </c>
      <c r="I229" s="198"/>
      <c r="J229" s="198"/>
      <c r="K229" s="198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148</v>
      </c>
      <c r="AU229" s="207" t="s">
        <v>155</v>
      </c>
      <c r="AV229" s="13" t="s">
        <v>89</v>
      </c>
      <c r="AW229" s="13" t="s">
        <v>36</v>
      </c>
      <c r="AX229" s="13" t="s">
        <v>87</v>
      </c>
      <c r="AY229" s="207" t="s">
        <v>140</v>
      </c>
    </row>
    <row r="230" spans="1:65" s="2" customFormat="1" ht="16.5" customHeight="1">
      <c r="A230" s="30"/>
      <c r="B230" s="31"/>
      <c r="C230" s="184" t="s">
        <v>376</v>
      </c>
      <c r="D230" s="184" t="s">
        <v>142</v>
      </c>
      <c r="E230" s="185" t="s">
        <v>377</v>
      </c>
      <c r="F230" s="186" t="s">
        <v>378</v>
      </c>
      <c r="G230" s="187" t="s">
        <v>222</v>
      </c>
      <c r="H230" s="188">
        <v>137.68299999999999</v>
      </c>
      <c r="I230" s="189"/>
      <c r="J230" s="189">
        <f>ROUND(I230*H230,2)</f>
        <v>0</v>
      </c>
      <c r="K230" s="190"/>
      <c r="L230" s="35"/>
      <c r="M230" s="191" t="s">
        <v>1</v>
      </c>
      <c r="N230" s="192" t="s">
        <v>44</v>
      </c>
      <c r="O230" s="193">
        <v>0.246</v>
      </c>
      <c r="P230" s="193">
        <f>O230*H230</f>
        <v>33.870017999999995</v>
      </c>
      <c r="Q230" s="193">
        <v>0</v>
      </c>
      <c r="R230" s="193">
        <f>Q230*H230</f>
        <v>0</v>
      </c>
      <c r="S230" s="193">
        <v>0</v>
      </c>
      <c r="T230" s="194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95" t="s">
        <v>146</v>
      </c>
      <c r="AT230" s="195" t="s">
        <v>142</v>
      </c>
      <c r="AU230" s="195" t="s">
        <v>155</v>
      </c>
      <c r="AY230" s="15" t="s">
        <v>140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15" t="s">
        <v>87</v>
      </c>
      <c r="BK230" s="196">
        <f>ROUND(I230*H230,2)</f>
        <v>0</v>
      </c>
      <c r="BL230" s="15" t="s">
        <v>146</v>
      </c>
      <c r="BM230" s="195" t="s">
        <v>379</v>
      </c>
    </row>
    <row r="231" spans="1:65" s="13" customFormat="1">
      <c r="B231" s="197"/>
      <c r="C231" s="198"/>
      <c r="D231" s="199" t="s">
        <v>148</v>
      </c>
      <c r="E231" s="200" t="s">
        <v>1</v>
      </c>
      <c r="F231" s="201" t="s">
        <v>375</v>
      </c>
      <c r="G231" s="198"/>
      <c r="H231" s="202">
        <v>137.68299999999999</v>
      </c>
      <c r="I231" s="198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148</v>
      </c>
      <c r="AU231" s="207" t="s">
        <v>155</v>
      </c>
      <c r="AV231" s="13" t="s">
        <v>89</v>
      </c>
      <c r="AW231" s="13" t="s">
        <v>36</v>
      </c>
      <c r="AX231" s="13" t="s">
        <v>87</v>
      </c>
      <c r="AY231" s="207" t="s">
        <v>140</v>
      </c>
    </row>
    <row r="232" spans="1:65" s="2" customFormat="1" ht="16.5" customHeight="1">
      <c r="A232" s="30"/>
      <c r="B232" s="31"/>
      <c r="C232" s="184" t="s">
        <v>380</v>
      </c>
      <c r="D232" s="184" t="s">
        <v>142</v>
      </c>
      <c r="E232" s="185" t="s">
        <v>381</v>
      </c>
      <c r="F232" s="186" t="s">
        <v>382</v>
      </c>
      <c r="G232" s="187" t="s">
        <v>222</v>
      </c>
      <c r="H232" s="188">
        <v>3304.3919999999998</v>
      </c>
      <c r="I232" s="189"/>
      <c r="J232" s="189">
        <f>ROUND(I232*H232,2)</f>
        <v>0</v>
      </c>
      <c r="K232" s="190"/>
      <c r="L232" s="35"/>
      <c r="M232" s="191" t="s">
        <v>1</v>
      </c>
      <c r="N232" s="192" t="s">
        <v>44</v>
      </c>
      <c r="O232" s="193">
        <v>1.7000000000000001E-2</v>
      </c>
      <c r="P232" s="193">
        <f>O232*H232</f>
        <v>56.174664</v>
      </c>
      <c r="Q232" s="193">
        <v>0</v>
      </c>
      <c r="R232" s="193">
        <f>Q232*H232</f>
        <v>0</v>
      </c>
      <c r="S232" s="193">
        <v>0</v>
      </c>
      <c r="T232" s="194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95" t="s">
        <v>146</v>
      </c>
      <c r="AT232" s="195" t="s">
        <v>142</v>
      </c>
      <c r="AU232" s="195" t="s">
        <v>155</v>
      </c>
      <c r="AY232" s="15" t="s">
        <v>140</v>
      </c>
      <c r="BE232" s="196">
        <f>IF(N232="základní",J232,0)</f>
        <v>0</v>
      </c>
      <c r="BF232" s="196">
        <f>IF(N232="snížená",J232,0)</f>
        <v>0</v>
      </c>
      <c r="BG232" s="196">
        <f>IF(N232="zákl. přenesená",J232,0)</f>
        <v>0</v>
      </c>
      <c r="BH232" s="196">
        <f>IF(N232="sníž. přenesená",J232,0)</f>
        <v>0</v>
      </c>
      <c r="BI232" s="196">
        <f>IF(N232="nulová",J232,0)</f>
        <v>0</v>
      </c>
      <c r="BJ232" s="15" t="s">
        <v>87</v>
      </c>
      <c r="BK232" s="196">
        <f>ROUND(I232*H232,2)</f>
        <v>0</v>
      </c>
      <c r="BL232" s="15" t="s">
        <v>146</v>
      </c>
      <c r="BM232" s="195" t="s">
        <v>383</v>
      </c>
    </row>
    <row r="233" spans="1:65" s="13" customFormat="1">
      <c r="B233" s="197"/>
      <c r="C233" s="198"/>
      <c r="D233" s="199" t="s">
        <v>148</v>
      </c>
      <c r="E233" s="200" t="s">
        <v>1</v>
      </c>
      <c r="F233" s="201" t="s">
        <v>384</v>
      </c>
      <c r="G233" s="198"/>
      <c r="H233" s="202">
        <v>3304.3919999999998</v>
      </c>
      <c r="I233" s="198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148</v>
      </c>
      <c r="AU233" s="207" t="s">
        <v>155</v>
      </c>
      <c r="AV233" s="13" t="s">
        <v>89</v>
      </c>
      <c r="AW233" s="13" t="s">
        <v>36</v>
      </c>
      <c r="AX233" s="13" t="s">
        <v>87</v>
      </c>
      <c r="AY233" s="207" t="s">
        <v>140</v>
      </c>
    </row>
    <row r="234" spans="1:65" s="12" customFormat="1" ht="22.9" customHeight="1">
      <c r="B234" s="169"/>
      <c r="C234" s="170"/>
      <c r="D234" s="171" t="s">
        <v>78</v>
      </c>
      <c r="E234" s="182" t="s">
        <v>385</v>
      </c>
      <c r="F234" s="182" t="s">
        <v>386</v>
      </c>
      <c r="G234" s="170"/>
      <c r="H234" s="170"/>
      <c r="I234" s="170"/>
      <c r="J234" s="183">
        <f>BK234</f>
        <v>0</v>
      </c>
      <c r="K234" s="170"/>
      <c r="L234" s="174"/>
      <c r="M234" s="175"/>
      <c r="N234" s="176"/>
      <c r="O234" s="176"/>
      <c r="P234" s="177">
        <f>SUM(P235:P236)</f>
        <v>0</v>
      </c>
      <c r="Q234" s="176"/>
      <c r="R234" s="177">
        <f>SUM(R235:R236)</f>
        <v>0</v>
      </c>
      <c r="S234" s="176"/>
      <c r="T234" s="178">
        <f>SUM(T235:T236)</f>
        <v>0</v>
      </c>
      <c r="AR234" s="179" t="s">
        <v>87</v>
      </c>
      <c r="AT234" s="180" t="s">
        <v>78</v>
      </c>
      <c r="AU234" s="180" t="s">
        <v>87</v>
      </c>
      <c r="AY234" s="179" t="s">
        <v>140</v>
      </c>
      <c r="BK234" s="181">
        <f>SUM(BK235:BK236)</f>
        <v>0</v>
      </c>
    </row>
    <row r="235" spans="1:65" s="2" customFormat="1" ht="16.5" customHeight="1">
      <c r="A235" s="30"/>
      <c r="B235" s="31"/>
      <c r="C235" s="184" t="s">
        <v>291</v>
      </c>
      <c r="D235" s="184" t="s">
        <v>142</v>
      </c>
      <c r="E235" s="185" t="s">
        <v>387</v>
      </c>
      <c r="F235" s="186" t="s">
        <v>388</v>
      </c>
      <c r="G235" s="187" t="s">
        <v>222</v>
      </c>
      <c r="H235" s="188">
        <v>38.44</v>
      </c>
      <c r="I235" s="189"/>
      <c r="J235" s="189">
        <f>ROUND(I235*H235,2)</f>
        <v>0</v>
      </c>
      <c r="K235" s="190"/>
      <c r="L235" s="35"/>
      <c r="M235" s="191" t="s">
        <v>1</v>
      </c>
      <c r="N235" s="192" t="s">
        <v>44</v>
      </c>
      <c r="O235" s="193">
        <v>0</v>
      </c>
      <c r="P235" s="193">
        <f>O235*H235</f>
        <v>0</v>
      </c>
      <c r="Q235" s="193">
        <v>0</v>
      </c>
      <c r="R235" s="193">
        <f>Q235*H235</f>
        <v>0</v>
      </c>
      <c r="S235" s="193">
        <v>0</v>
      </c>
      <c r="T235" s="194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95" t="s">
        <v>146</v>
      </c>
      <c r="AT235" s="195" t="s">
        <v>142</v>
      </c>
      <c r="AU235" s="195" t="s">
        <v>89</v>
      </c>
      <c r="AY235" s="15" t="s">
        <v>140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15" t="s">
        <v>87</v>
      </c>
      <c r="BK235" s="196">
        <f>ROUND(I235*H235,2)</f>
        <v>0</v>
      </c>
      <c r="BL235" s="15" t="s">
        <v>146</v>
      </c>
      <c r="BM235" s="195" t="s">
        <v>389</v>
      </c>
    </row>
    <row r="236" spans="1:65" s="13" customFormat="1">
      <c r="B236" s="197"/>
      <c r="C236" s="198"/>
      <c r="D236" s="199" t="s">
        <v>148</v>
      </c>
      <c r="E236" s="200" t="s">
        <v>1</v>
      </c>
      <c r="F236" s="201" t="s">
        <v>390</v>
      </c>
      <c r="G236" s="198"/>
      <c r="H236" s="202">
        <v>38.44</v>
      </c>
      <c r="I236" s="198"/>
      <c r="J236" s="198"/>
      <c r="K236" s="198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148</v>
      </c>
      <c r="AU236" s="207" t="s">
        <v>89</v>
      </c>
      <c r="AV236" s="13" t="s">
        <v>89</v>
      </c>
      <c r="AW236" s="13" t="s">
        <v>36</v>
      </c>
      <c r="AX236" s="13" t="s">
        <v>87</v>
      </c>
      <c r="AY236" s="207" t="s">
        <v>140</v>
      </c>
    </row>
    <row r="237" spans="1:65" s="12" customFormat="1" ht="22.9" customHeight="1">
      <c r="B237" s="169"/>
      <c r="C237" s="170"/>
      <c r="D237" s="171" t="s">
        <v>78</v>
      </c>
      <c r="E237" s="182" t="s">
        <v>391</v>
      </c>
      <c r="F237" s="182" t="s">
        <v>370</v>
      </c>
      <c r="G237" s="170"/>
      <c r="H237" s="170"/>
      <c r="I237" s="170"/>
      <c r="J237" s="183">
        <f>BK237</f>
        <v>0</v>
      </c>
      <c r="K237" s="170"/>
      <c r="L237" s="174"/>
      <c r="M237" s="175"/>
      <c r="N237" s="176"/>
      <c r="O237" s="176"/>
      <c r="P237" s="177">
        <f>P238</f>
        <v>454.13602500000002</v>
      </c>
      <c r="Q237" s="176"/>
      <c r="R237" s="177">
        <f>R238</f>
        <v>0</v>
      </c>
      <c r="S237" s="176"/>
      <c r="T237" s="178">
        <f>T238</f>
        <v>0</v>
      </c>
      <c r="AR237" s="179" t="s">
        <v>87</v>
      </c>
      <c r="AT237" s="180" t="s">
        <v>78</v>
      </c>
      <c r="AU237" s="180" t="s">
        <v>87</v>
      </c>
      <c r="AY237" s="179" t="s">
        <v>140</v>
      </c>
      <c r="BK237" s="181">
        <f>BK238</f>
        <v>0</v>
      </c>
    </row>
    <row r="238" spans="1:65" s="2" customFormat="1" ht="16.5" customHeight="1">
      <c r="A238" s="30"/>
      <c r="B238" s="31"/>
      <c r="C238" s="184" t="s">
        <v>392</v>
      </c>
      <c r="D238" s="184" t="s">
        <v>142</v>
      </c>
      <c r="E238" s="185" t="s">
        <v>393</v>
      </c>
      <c r="F238" s="186" t="s">
        <v>394</v>
      </c>
      <c r="G238" s="187" t="s">
        <v>222</v>
      </c>
      <c r="H238" s="188">
        <v>865.02099999999996</v>
      </c>
      <c r="I238" s="189"/>
      <c r="J238" s="189">
        <f>ROUND(I238*H238,2)</f>
        <v>0</v>
      </c>
      <c r="K238" s="190"/>
      <c r="L238" s="35"/>
      <c r="M238" s="218" t="s">
        <v>1</v>
      </c>
      <c r="N238" s="219" t="s">
        <v>44</v>
      </c>
      <c r="O238" s="220">
        <v>0.52500000000000002</v>
      </c>
      <c r="P238" s="220">
        <f>O238*H238</f>
        <v>454.13602500000002</v>
      </c>
      <c r="Q238" s="220">
        <v>0</v>
      </c>
      <c r="R238" s="220">
        <f>Q238*H238</f>
        <v>0</v>
      </c>
      <c r="S238" s="220">
        <v>0</v>
      </c>
      <c r="T238" s="221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95" t="s">
        <v>146</v>
      </c>
      <c r="AT238" s="195" t="s">
        <v>142</v>
      </c>
      <c r="AU238" s="195" t="s">
        <v>89</v>
      </c>
      <c r="AY238" s="15" t="s">
        <v>140</v>
      </c>
      <c r="BE238" s="196">
        <f>IF(N238="základní",J238,0)</f>
        <v>0</v>
      </c>
      <c r="BF238" s="196">
        <f>IF(N238="snížená",J238,0)</f>
        <v>0</v>
      </c>
      <c r="BG238" s="196">
        <f>IF(N238="zákl. přenesená",J238,0)</f>
        <v>0</v>
      </c>
      <c r="BH238" s="196">
        <f>IF(N238="sníž. přenesená",J238,0)</f>
        <v>0</v>
      </c>
      <c r="BI238" s="196">
        <f>IF(N238="nulová",J238,0)</f>
        <v>0</v>
      </c>
      <c r="BJ238" s="15" t="s">
        <v>87</v>
      </c>
      <c r="BK238" s="196">
        <f>ROUND(I238*H238,2)</f>
        <v>0</v>
      </c>
      <c r="BL238" s="15" t="s">
        <v>146</v>
      </c>
      <c r="BM238" s="195" t="s">
        <v>395</v>
      </c>
    </row>
    <row r="239" spans="1:65" s="2" customFormat="1" ht="6.95" customHeight="1">
      <c r="A239" s="30"/>
      <c r="B239" s="50"/>
      <c r="C239" s="51"/>
      <c r="D239" s="51"/>
      <c r="E239" s="51"/>
      <c r="F239" s="51"/>
      <c r="G239" s="51"/>
      <c r="H239" s="51"/>
      <c r="I239" s="51"/>
      <c r="J239" s="51"/>
      <c r="K239" s="51"/>
      <c r="L239" s="35"/>
      <c r="M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</row>
  </sheetData>
  <sheetProtection formatColumns="0" formatRows="0" autoFilter="0"/>
  <autoFilter ref="C124:K238" xr:uid="{00000000-0009-0000-0000-000001000000}"/>
  <mergeCells count="8">
    <mergeCell ref="E115:H115"/>
    <mergeCell ref="E117:H117"/>
    <mergeCell ref="L2:V2"/>
    <mergeCell ref="E7:H7"/>
    <mergeCell ref="E9:H9"/>
    <mergeCell ref="E27:H27"/>
    <mergeCell ref="E84:H84"/>
    <mergeCell ref="E86:H86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07"/>
  <sheetViews>
    <sheetView showGridLines="0" topLeftCell="A177" workbookViewId="0">
      <selection activeCell="I171" sqref="I171:I20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0"/>
    </row>
    <row r="2" spans="1:46" s="1" customFormat="1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5" t="s">
        <v>92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8"/>
      <c r="AT3" s="15" t="s">
        <v>89</v>
      </c>
    </row>
    <row r="4" spans="1:46" s="1" customFormat="1" ht="24.95" customHeight="1">
      <c r="B4" s="18"/>
      <c r="D4" s="106" t="s">
        <v>106</v>
      </c>
      <c r="L4" s="18"/>
      <c r="M4" s="107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8" t="s">
        <v>14</v>
      </c>
      <c r="L6" s="18"/>
    </row>
    <row r="7" spans="1:46" s="1" customFormat="1" ht="16.5" customHeight="1">
      <c r="B7" s="18"/>
      <c r="E7" s="330" t="str">
        <f>'Rekapitulace stavby'!K6</f>
        <v xml:space="preserve"> VALTICE – ul. Jiráskova a ul. Vilová, kanalizace a vodovod, SO 02 - Jiráskova</v>
      </c>
      <c r="F7" s="331"/>
      <c r="G7" s="331"/>
      <c r="H7" s="331"/>
      <c r="L7" s="18"/>
    </row>
    <row r="8" spans="1:46" s="2" customFormat="1" ht="12" customHeight="1">
      <c r="A8" s="30"/>
      <c r="B8" s="35"/>
      <c r="C8" s="30"/>
      <c r="D8" s="108" t="s">
        <v>107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332" t="s">
        <v>396</v>
      </c>
      <c r="F9" s="333"/>
      <c r="G9" s="333"/>
      <c r="H9" s="333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8" t="s">
        <v>16</v>
      </c>
      <c r="E11" s="30"/>
      <c r="F11" s="109" t="s">
        <v>93</v>
      </c>
      <c r="G11" s="30"/>
      <c r="H11" s="30"/>
      <c r="I11" s="108" t="s">
        <v>18</v>
      </c>
      <c r="J11" s="109" t="s">
        <v>109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8" t="s">
        <v>20</v>
      </c>
      <c r="E12" s="30"/>
      <c r="F12" s="109" t="s">
        <v>21</v>
      </c>
      <c r="G12" s="30"/>
      <c r="H12" s="30"/>
      <c r="I12" s="108" t="s">
        <v>22</v>
      </c>
      <c r="J12" s="110" t="str">
        <f>'Rekapitulace stavby'!AN8</f>
        <v>27. 5. 2020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21.75" customHeight="1">
      <c r="A13" s="30"/>
      <c r="B13" s="35"/>
      <c r="C13" s="30"/>
      <c r="D13" s="111" t="s">
        <v>24</v>
      </c>
      <c r="E13" s="30"/>
      <c r="F13" s="112" t="s">
        <v>25</v>
      </c>
      <c r="G13" s="30"/>
      <c r="H13" s="30"/>
      <c r="I13" s="111" t="s">
        <v>26</v>
      </c>
      <c r="J13" s="112" t="s">
        <v>397</v>
      </c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8" t="s">
        <v>28</v>
      </c>
      <c r="E14" s="30"/>
      <c r="F14" s="30"/>
      <c r="G14" s="30"/>
      <c r="H14" s="30"/>
      <c r="I14" s="108" t="s">
        <v>29</v>
      </c>
      <c r="J14" s="109" t="s">
        <v>1</v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9" t="s">
        <v>30</v>
      </c>
      <c r="F15" s="30"/>
      <c r="G15" s="30"/>
      <c r="H15" s="30"/>
      <c r="I15" s="108" t="s">
        <v>31</v>
      </c>
      <c r="J15" s="109" t="s">
        <v>1</v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8" t="s">
        <v>32</v>
      </c>
      <c r="E17" s="30"/>
      <c r="F17" s="30"/>
      <c r="G17" s="30"/>
      <c r="H17" s="30"/>
      <c r="I17" s="108" t="s">
        <v>29</v>
      </c>
      <c r="J17" s="109" t="s">
        <v>1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109" t="s">
        <v>33</v>
      </c>
      <c r="F18" s="30"/>
      <c r="G18" s="30"/>
      <c r="H18" s="30"/>
      <c r="I18" s="108" t="s">
        <v>31</v>
      </c>
      <c r="J18" s="109" t="s">
        <v>1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8" t="s">
        <v>34</v>
      </c>
      <c r="E20" s="30"/>
      <c r="F20" s="30"/>
      <c r="G20" s="30"/>
      <c r="H20" s="30"/>
      <c r="I20" s="108" t="s">
        <v>29</v>
      </c>
      <c r="J20" s="109" t="s">
        <v>1</v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9" t="s">
        <v>35</v>
      </c>
      <c r="F21" s="30"/>
      <c r="G21" s="30"/>
      <c r="H21" s="30"/>
      <c r="I21" s="108" t="s">
        <v>31</v>
      </c>
      <c r="J21" s="109" t="s">
        <v>1</v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8" t="s">
        <v>37</v>
      </c>
      <c r="E23" s="30"/>
      <c r="F23" s="30"/>
      <c r="G23" s="30"/>
      <c r="H23" s="30"/>
      <c r="I23" s="108" t="s">
        <v>29</v>
      </c>
      <c r="J23" s="109" t="s">
        <v>1</v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9" t="s">
        <v>35</v>
      </c>
      <c r="F24" s="30"/>
      <c r="G24" s="30"/>
      <c r="H24" s="30"/>
      <c r="I24" s="108" t="s">
        <v>31</v>
      </c>
      <c r="J24" s="109" t="s">
        <v>1</v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8" t="s">
        <v>38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3"/>
      <c r="B27" s="114"/>
      <c r="C27" s="113"/>
      <c r="D27" s="113"/>
      <c r="E27" s="334" t="s">
        <v>1</v>
      </c>
      <c r="F27" s="334"/>
      <c r="G27" s="334"/>
      <c r="H27" s="334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16"/>
      <c r="E29" s="116"/>
      <c r="F29" s="116"/>
      <c r="G29" s="116"/>
      <c r="H29" s="116"/>
      <c r="I29" s="116"/>
      <c r="J29" s="116"/>
      <c r="K29" s="116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7" t="s">
        <v>39</v>
      </c>
      <c r="E30" s="30"/>
      <c r="F30" s="30"/>
      <c r="G30" s="30"/>
      <c r="H30" s="30"/>
      <c r="I30" s="30"/>
      <c r="J30" s="118">
        <f>ROUND(J124,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5"/>
      <c r="C31" s="30"/>
      <c r="D31" s="116"/>
      <c r="E31" s="116"/>
      <c r="F31" s="116"/>
      <c r="G31" s="116"/>
      <c r="H31" s="116"/>
      <c r="I31" s="116"/>
      <c r="J31" s="116"/>
      <c r="K31" s="116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5"/>
      <c r="C32" s="30"/>
      <c r="D32" s="30"/>
      <c r="E32" s="30"/>
      <c r="F32" s="119" t="s">
        <v>41</v>
      </c>
      <c r="G32" s="30"/>
      <c r="H32" s="30"/>
      <c r="I32" s="119" t="s">
        <v>40</v>
      </c>
      <c r="J32" s="119" t="s">
        <v>42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5"/>
      <c r="C33" s="30"/>
      <c r="D33" s="120" t="s">
        <v>43</v>
      </c>
      <c r="E33" s="108" t="s">
        <v>44</v>
      </c>
      <c r="F33" s="121">
        <f>ROUND((SUM(BE124:BE206)),  2)</f>
        <v>0</v>
      </c>
      <c r="G33" s="30"/>
      <c r="H33" s="30"/>
      <c r="I33" s="122">
        <v>0.21</v>
      </c>
      <c r="J33" s="121">
        <f>ROUND(((SUM(BE124:BE206))*I33),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108" t="s">
        <v>45</v>
      </c>
      <c r="F34" s="121">
        <f>ROUND((SUM(BF124:BF206)),  2)</f>
        <v>0</v>
      </c>
      <c r="G34" s="30"/>
      <c r="H34" s="30"/>
      <c r="I34" s="122">
        <v>0.15</v>
      </c>
      <c r="J34" s="121">
        <f>ROUND(((SUM(BF124:BF206))*I34),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5"/>
      <c r="C35" s="30"/>
      <c r="D35" s="30"/>
      <c r="E35" s="108" t="s">
        <v>46</v>
      </c>
      <c r="F35" s="121">
        <f>ROUND((SUM(BG124:BG206)),  2)</f>
        <v>0</v>
      </c>
      <c r="G35" s="30"/>
      <c r="H35" s="30"/>
      <c r="I35" s="122">
        <v>0.21</v>
      </c>
      <c r="J35" s="121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5"/>
      <c r="C36" s="30"/>
      <c r="D36" s="30"/>
      <c r="E36" s="108" t="s">
        <v>47</v>
      </c>
      <c r="F36" s="121">
        <f>ROUND((SUM(BH124:BH206)),  2)</f>
        <v>0</v>
      </c>
      <c r="G36" s="30"/>
      <c r="H36" s="30"/>
      <c r="I36" s="122">
        <v>0.15</v>
      </c>
      <c r="J36" s="121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08" t="s">
        <v>48</v>
      </c>
      <c r="F37" s="121">
        <f>ROUND((SUM(BI124:BI206)),  2)</f>
        <v>0</v>
      </c>
      <c r="G37" s="30"/>
      <c r="H37" s="30"/>
      <c r="I37" s="122">
        <v>0</v>
      </c>
      <c r="J37" s="121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3"/>
      <c r="D39" s="124" t="s">
        <v>49</v>
      </c>
      <c r="E39" s="125"/>
      <c r="F39" s="125"/>
      <c r="G39" s="126" t="s">
        <v>50</v>
      </c>
      <c r="H39" s="127" t="s">
        <v>51</v>
      </c>
      <c r="I39" s="125"/>
      <c r="J39" s="128">
        <f>SUM(J30:J37)</f>
        <v>0</v>
      </c>
      <c r="K39" s="129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2" customFormat="1" ht="14.45" customHeight="1">
      <c r="B49" s="47"/>
      <c r="D49" s="130" t="s">
        <v>52</v>
      </c>
      <c r="E49" s="131"/>
      <c r="F49" s="131"/>
      <c r="G49" s="130" t="s">
        <v>53</v>
      </c>
      <c r="H49" s="131"/>
      <c r="I49" s="131"/>
      <c r="J49" s="131"/>
      <c r="K49" s="131"/>
      <c r="L49" s="47"/>
    </row>
    <row r="50" spans="1:31">
      <c r="B50" s="18"/>
      <c r="L50" s="18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 s="2" customFormat="1" ht="12.75">
      <c r="A60" s="30"/>
      <c r="B60" s="35"/>
      <c r="C60" s="30"/>
      <c r="D60" s="132" t="s">
        <v>54</v>
      </c>
      <c r="E60" s="133"/>
      <c r="F60" s="134" t="s">
        <v>55</v>
      </c>
      <c r="G60" s="132" t="s">
        <v>54</v>
      </c>
      <c r="H60" s="133"/>
      <c r="I60" s="133"/>
      <c r="J60" s="135" t="s">
        <v>55</v>
      </c>
      <c r="K60" s="133"/>
      <c r="L60" s="47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31">
      <c r="B61" s="18"/>
      <c r="L61" s="18"/>
    </row>
    <row r="62" spans="1:31">
      <c r="B62" s="18"/>
      <c r="L62" s="18"/>
    </row>
    <row r="63" spans="1:31">
      <c r="B63" s="18"/>
      <c r="L63" s="18"/>
    </row>
    <row r="64" spans="1:31" s="2" customFormat="1" ht="12.75">
      <c r="A64" s="30"/>
      <c r="B64" s="35"/>
      <c r="C64" s="30"/>
      <c r="D64" s="130" t="s">
        <v>56</v>
      </c>
      <c r="E64" s="136"/>
      <c r="F64" s="136"/>
      <c r="G64" s="130" t="s">
        <v>57</v>
      </c>
      <c r="H64" s="136"/>
      <c r="I64" s="136"/>
      <c r="J64" s="136"/>
      <c r="K64" s="136"/>
      <c r="L64" s="47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5" spans="1:31">
      <c r="B65" s="18"/>
      <c r="L65" s="18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 s="2" customFormat="1" ht="12.75">
      <c r="A75" s="30"/>
      <c r="B75" s="35"/>
      <c r="C75" s="30"/>
      <c r="D75" s="132" t="s">
        <v>54</v>
      </c>
      <c r="E75" s="133"/>
      <c r="F75" s="134" t="s">
        <v>55</v>
      </c>
      <c r="G75" s="132" t="s">
        <v>54</v>
      </c>
      <c r="H75" s="133"/>
      <c r="I75" s="133"/>
      <c r="J75" s="135" t="s">
        <v>55</v>
      </c>
      <c r="K75" s="133"/>
      <c r="L75" s="47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4.45" customHeight="1">
      <c r="A76" s="30"/>
      <c r="B76" s="137"/>
      <c r="C76" s="138"/>
      <c r="D76" s="138"/>
      <c r="E76" s="138"/>
      <c r="F76" s="138"/>
      <c r="G76" s="138"/>
      <c r="H76" s="138"/>
      <c r="I76" s="138"/>
      <c r="J76" s="138"/>
      <c r="K76" s="138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80" spans="1:31" s="2" customFormat="1" ht="6.95" customHeight="1">
      <c r="A80" s="30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47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47" s="2" customFormat="1" ht="24.95" customHeight="1">
      <c r="A81" s="30"/>
      <c r="B81" s="31"/>
      <c r="C81" s="21" t="s">
        <v>110</v>
      </c>
      <c r="D81" s="32"/>
      <c r="E81" s="32"/>
      <c r="F81" s="32"/>
      <c r="G81" s="32"/>
      <c r="H81" s="32"/>
      <c r="I81" s="32"/>
      <c r="J81" s="32"/>
      <c r="K81" s="32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6.95" customHeight="1">
      <c r="A82" s="30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12" customHeight="1">
      <c r="A83" s="30"/>
      <c r="B83" s="31"/>
      <c r="C83" s="26" t="s">
        <v>14</v>
      </c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6.5" customHeight="1">
      <c r="A84" s="30"/>
      <c r="B84" s="31"/>
      <c r="C84" s="32"/>
      <c r="D84" s="32"/>
      <c r="E84" s="327" t="str">
        <f>E7</f>
        <v xml:space="preserve"> VALTICE – ul. Jiráskova a ul. Vilová, kanalizace a vodovod, SO 02 - Jiráskova</v>
      </c>
      <c r="F84" s="328"/>
      <c r="G84" s="328"/>
      <c r="H84" s="328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2" customHeight="1">
      <c r="A85" s="30"/>
      <c r="B85" s="31"/>
      <c r="C85" s="26" t="s">
        <v>107</v>
      </c>
      <c r="D85" s="32"/>
      <c r="E85" s="32"/>
      <c r="F85" s="32"/>
      <c r="G85" s="32"/>
      <c r="H85" s="32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6.5" customHeight="1">
      <c r="A86" s="30"/>
      <c r="B86" s="31"/>
      <c r="C86" s="32"/>
      <c r="D86" s="32"/>
      <c r="E86" s="316" t="str">
        <f>E9</f>
        <v>SO 02.1.2 - Oprava kanalizace - přípojky</v>
      </c>
      <c r="F86" s="329"/>
      <c r="G86" s="329"/>
      <c r="H86" s="329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6.95" customHeight="1">
      <c r="A87" s="30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12" customHeight="1">
      <c r="A88" s="30"/>
      <c r="B88" s="31"/>
      <c r="C88" s="26" t="s">
        <v>20</v>
      </c>
      <c r="D88" s="32"/>
      <c r="E88" s="32"/>
      <c r="F88" s="24" t="str">
        <f>F12</f>
        <v>Valtice</v>
      </c>
      <c r="G88" s="32"/>
      <c r="H88" s="32"/>
      <c r="I88" s="26" t="s">
        <v>22</v>
      </c>
      <c r="J88" s="62" t="str">
        <f>IF(J12="","",J12)</f>
        <v>27. 5. 2020</v>
      </c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6.95" customHeight="1">
      <c r="A89" s="30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15.2" customHeight="1">
      <c r="A90" s="30"/>
      <c r="B90" s="31"/>
      <c r="C90" s="26" t="s">
        <v>28</v>
      </c>
      <c r="D90" s="32"/>
      <c r="E90" s="32"/>
      <c r="F90" s="24" t="str">
        <f>E15</f>
        <v>Vodovody a kanalizace Břeclav, a.s.</v>
      </c>
      <c r="G90" s="32"/>
      <c r="H90" s="32"/>
      <c r="I90" s="26" t="s">
        <v>34</v>
      </c>
      <c r="J90" s="28" t="str">
        <f>E21</f>
        <v>Jiří Třináctý, DiS.</v>
      </c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6" t="s">
        <v>32</v>
      </c>
      <c r="D91" s="32"/>
      <c r="E91" s="32"/>
      <c r="F91" s="24" t="str">
        <f>IF(E18="","",E18)</f>
        <v>není znám</v>
      </c>
      <c r="G91" s="32"/>
      <c r="H91" s="32"/>
      <c r="I91" s="26" t="s">
        <v>37</v>
      </c>
      <c r="J91" s="28" t="str">
        <f>E24</f>
        <v>Jiří Třináctý, DiS.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0.35" customHeight="1">
      <c r="A92" s="30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29.25" customHeight="1">
      <c r="A93" s="30"/>
      <c r="B93" s="31"/>
      <c r="C93" s="141" t="s">
        <v>111</v>
      </c>
      <c r="D93" s="142"/>
      <c r="E93" s="142"/>
      <c r="F93" s="142"/>
      <c r="G93" s="142"/>
      <c r="H93" s="142"/>
      <c r="I93" s="142"/>
      <c r="J93" s="143" t="s">
        <v>112</v>
      </c>
      <c r="K93" s="14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10.35" customHeight="1">
      <c r="A94" s="30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22.9" customHeight="1">
      <c r="A95" s="30"/>
      <c r="B95" s="31"/>
      <c r="C95" s="144" t="s">
        <v>113</v>
      </c>
      <c r="D95" s="32"/>
      <c r="E95" s="32"/>
      <c r="F95" s="32"/>
      <c r="G95" s="32"/>
      <c r="H95" s="32"/>
      <c r="I95" s="32"/>
      <c r="J95" s="80">
        <f>J124</f>
        <v>0</v>
      </c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U95" s="15" t="s">
        <v>114</v>
      </c>
    </row>
    <row r="96" spans="1:47" s="9" customFormat="1" ht="24.95" customHeight="1">
      <c r="B96" s="145"/>
      <c r="C96" s="146"/>
      <c r="D96" s="147" t="s">
        <v>115</v>
      </c>
      <c r="E96" s="148"/>
      <c r="F96" s="148"/>
      <c r="G96" s="148"/>
      <c r="H96" s="148"/>
      <c r="I96" s="148"/>
      <c r="J96" s="149">
        <f>J125</f>
        <v>0</v>
      </c>
      <c r="K96" s="146"/>
      <c r="L96" s="150"/>
    </row>
    <row r="97" spans="1:31" s="10" customFormat="1" ht="19.899999999999999" customHeight="1">
      <c r="B97" s="151"/>
      <c r="C97" s="152"/>
      <c r="D97" s="153" t="s">
        <v>116</v>
      </c>
      <c r="E97" s="154"/>
      <c r="F97" s="154"/>
      <c r="G97" s="154"/>
      <c r="H97" s="154"/>
      <c r="I97" s="154"/>
      <c r="J97" s="155">
        <f>J126</f>
        <v>0</v>
      </c>
      <c r="K97" s="152"/>
      <c r="L97" s="156"/>
    </row>
    <row r="98" spans="1:31" s="10" customFormat="1" ht="19.899999999999999" customHeight="1">
      <c r="B98" s="151"/>
      <c r="C98" s="152"/>
      <c r="D98" s="153" t="s">
        <v>118</v>
      </c>
      <c r="E98" s="154"/>
      <c r="F98" s="154"/>
      <c r="G98" s="154"/>
      <c r="H98" s="154"/>
      <c r="I98" s="154"/>
      <c r="J98" s="155">
        <f>J167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119</v>
      </c>
      <c r="E99" s="154"/>
      <c r="F99" s="154"/>
      <c r="G99" s="154"/>
      <c r="H99" s="154"/>
      <c r="I99" s="154"/>
      <c r="J99" s="155">
        <f>J170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120</v>
      </c>
      <c r="E100" s="154"/>
      <c r="F100" s="154"/>
      <c r="G100" s="154"/>
      <c r="H100" s="154"/>
      <c r="I100" s="154"/>
      <c r="J100" s="155">
        <f>J179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121</v>
      </c>
      <c r="E101" s="154"/>
      <c r="F101" s="154"/>
      <c r="G101" s="154"/>
      <c r="H101" s="154"/>
      <c r="I101" s="154"/>
      <c r="J101" s="155">
        <f>J194</f>
        <v>0</v>
      </c>
      <c r="K101" s="152"/>
      <c r="L101" s="156"/>
    </row>
    <row r="102" spans="1:31" s="10" customFormat="1" ht="14.85" customHeight="1">
      <c r="B102" s="151"/>
      <c r="C102" s="152"/>
      <c r="D102" s="153" t="s">
        <v>122</v>
      </c>
      <c r="E102" s="154"/>
      <c r="F102" s="154"/>
      <c r="G102" s="154"/>
      <c r="H102" s="154"/>
      <c r="I102" s="154"/>
      <c r="J102" s="155">
        <f>J195</f>
        <v>0</v>
      </c>
      <c r="K102" s="152"/>
      <c r="L102" s="156"/>
    </row>
    <row r="103" spans="1:31" s="10" customFormat="1" ht="19.899999999999999" customHeight="1">
      <c r="B103" s="151"/>
      <c r="C103" s="152"/>
      <c r="D103" s="153" t="s">
        <v>123</v>
      </c>
      <c r="E103" s="154"/>
      <c r="F103" s="154"/>
      <c r="G103" s="154"/>
      <c r="H103" s="154"/>
      <c r="I103" s="154"/>
      <c r="J103" s="155">
        <f>J202</f>
        <v>0</v>
      </c>
      <c r="K103" s="152"/>
      <c r="L103" s="156"/>
    </row>
    <row r="104" spans="1:31" s="10" customFormat="1" ht="19.899999999999999" customHeight="1">
      <c r="B104" s="151"/>
      <c r="C104" s="152"/>
      <c r="D104" s="153" t="s">
        <v>124</v>
      </c>
      <c r="E104" s="154"/>
      <c r="F104" s="154"/>
      <c r="G104" s="154"/>
      <c r="H104" s="154"/>
      <c r="I104" s="154"/>
      <c r="J104" s="155">
        <f>J205</f>
        <v>0</v>
      </c>
      <c r="K104" s="152"/>
      <c r="L104" s="156"/>
    </row>
    <row r="105" spans="1:31" s="2" customFormat="1" ht="21.75" customHeight="1">
      <c r="A105" s="30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47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7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2" customFormat="1" ht="6.95" customHeight="1">
      <c r="A110" s="30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5" customHeight="1">
      <c r="A111" s="30"/>
      <c r="B111" s="31"/>
      <c r="C111" s="21" t="s">
        <v>125</v>
      </c>
      <c r="D111" s="32"/>
      <c r="E111" s="32"/>
      <c r="F111" s="32"/>
      <c r="G111" s="32"/>
      <c r="H111" s="32"/>
      <c r="I111" s="32"/>
      <c r="J111" s="32"/>
      <c r="K111" s="32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6" t="s">
        <v>14</v>
      </c>
      <c r="D113" s="32"/>
      <c r="E113" s="32"/>
      <c r="F113" s="32"/>
      <c r="G113" s="32"/>
      <c r="H113" s="32"/>
      <c r="I113" s="32"/>
      <c r="J113" s="32"/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2"/>
      <c r="D114" s="32"/>
      <c r="E114" s="327" t="str">
        <f>E7</f>
        <v xml:space="preserve"> VALTICE – ul. Jiráskova a ul. Vilová, kanalizace a vodovod, SO 02 - Jiráskova</v>
      </c>
      <c r="F114" s="328"/>
      <c r="G114" s="328"/>
      <c r="H114" s="328"/>
      <c r="I114" s="32"/>
      <c r="J114" s="32"/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6" t="s">
        <v>107</v>
      </c>
      <c r="D115" s="32"/>
      <c r="E115" s="32"/>
      <c r="F115" s="32"/>
      <c r="G115" s="32"/>
      <c r="H115" s="32"/>
      <c r="I115" s="32"/>
      <c r="J115" s="32"/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2"/>
      <c r="D116" s="32"/>
      <c r="E116" s="316" t="str">
        <f>E9</f>
        <v>SO 02.1.2 - Oprava kanalizace - přípojky</v>
      </c>
      <c r="F116" s="329"/>
      <c r="G116" s="329"/>
      <c r="H116" s="329"/>
      <c r="I116" s="32"/>
      <c r="J116" s="32"/>
      <c r="K116" s="32"/>
      <c r="L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6" t="s">
        <v>20</v>
      </c>
      <c r="D118" s="32"/>
      <c r="E118" s="32"/>
      <c r="F118" s="24" t="str">
        <f>F12</f>
        <v>Valtice</v>
      </c>
      <c r="G118" s="32"/>
      <c r="H118" s="32"/>
      <c r="I118" s="26" t="s">
        <v>22</v>
      </c>
      <c r="J118" s="62" t="str">
        <f>IF(J12="","",J12)</f>
        <v>27. 5. 2020</v>
      </c>
      <c r="K118" s="32"/>
      <c r="L118" s="47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47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6" t="s">
        <v>28</v>
      </c>
      <c r="D120" s="32"/>
      <c r="E120" s="32"/>
      <c r="F120" s="24" t="str">
        <f>E15</f>
        <v>Vodovody a kanalizace Břeclav, a.s.</v>
      </c>
      <c r="G120" s="32"/>
      <c r="H120" s="32"/>
      <c r="I120" s="26" t="s">
        <v>34</v>
      </c>
      <c r="J120" s="28" t="str">
        <f>E21</f>
        <v>Jiří Třináctý, DiS.</v>
      </c>
      <c r="K120" s="32"/>
      <c r="L120" s="47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6" t="s">
        <v>32</v>
      </c>
      <c r="D121" s="32"/>
      <c r="E121" s="32"/>
      <c r="F121" s="24" t="str">
        <f>IF(E18="","",E18)</f>
        <v>není znám</v>
      </c>
      <c r="G121" s="32"/>
      <c r="H121" s="32"/>
      <c r="I121" s="26" t="s">
        <v>37</v>
      </c>
      <c r="J121" s="28" t="str">
        <f>E24</f>
        <v>Jiří Třináctý, DiS.</v>
      </c>
      <c r="K121" s="32"/>
      <c r="L121" s="47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47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57"/>
      <c r="B123" s="158"/>
      <c r="C123" s="159" t="s">
        <v>126</v>
      </c>
      <c r="D123" s="160" t="s">
        <v>64</v>
      </c>
      <c r="E123" s="160" t="s">
        <v>60</v>
      </c>
      <c r="F123" s="160" t="s">
        <v>61</v>
      </c>
      <c r="G123" s="160" t="s">
        <v>127</v>
      </c>
      <c r="H123" s="160" t="s">
        <v>128</v>
      </c>
      <c r="I123" s="160" t="s">
        <v>129</v>
      </c>
      <c r="J123" s="161" t="s">
        <v>112</v>
      </c>
      <c r="K123" s="162" t="s">
        <v>130</v>
      </c>
      <c r="L123" s="163"/>
      <c r="M123" s="71" t="s">
        <v>1</v>
      </c>
      <c r="N123" s="72" t="s">
        <v>43</v>
      </c>
      <c r="O123" s="72" t="s">
        <v>131</v>
      </c>
      <c r="P123" s="72" t="s">
        <v>132</v>
      </c>
      <c r="Q123" s="72" t="s">
        <v>133</v>
      </c>
      <c r="R123" s="72" t="s">
        <v>134</v>
      </c>
      <c r="S123" s="72" t="s">
        <v>135</v>
      </c>
      <c r="T123" s="73" t="s">
        <v>136</v>
      </c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</row>
    <row r="124" spans="1:65" s="2" customFormat="1" ht="22.9" customHeight="1">
      <c r="A124" s="30"/>
      <c r="B124" s="31"/>
      <c r="C124" s="78" t="s">
        <v>137</v>
      </c>
      <c r="D124" s="32"/>
      <c r="E124" s="32"/>
      <c r="F124" s="32"/>
      <c r="G124" s="32"/>
      <c r="H124" s="32"/>
      <c r="I124" s="32"/>
      <c r="J124" s="164">
        <f>BK124</f>
        <v>0</v>
      </c>
      <c r="K124" s="32"/>
      <c r="L124" s="35"/>
      <c r="M124" s="74"/>
      <c r="N124" s="165"/>
      <c r="O124" s="75"/>
      <c r="P124" s="166">
        <f>P125</f>
        <v>1771.5824240000002</v>
      </c>
      <c r="Q124" s="75"/>
      <c r="R124" s="166">
        <f>R125</f>
        <v>323.21686250000005</v>
      </c>
      <c r="S124" s="75"/>
      <c r="T124" s="167">
        <f>T125</f>
        <v>32.839700000000001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5" t="s">
        <v>78</v>
      </c>
      <c r="AU124" s="15" t="s">
        <v>114</v>
      </c>
      <c r="BK124" s="168">
        <f>BK125</f>
        <v>0</v>
      </c>
    </row>
    <row r="125" spans="1:65" s="12" customFormat="1" ht="25.9" customHeight="1">
      <c r="B125" s="169"/>
      <c r="C125" s="170"/>
      <c r="D125" s="171" t="s">
        <v>78</v>
      </c>
      <c r="E125" s="172" t="s">
        <v>138</v>
      </c>
      <c r="F125" s="172" t="s">
        <v>139</v>
      </c>
      <c r="G125" s="170"/>
      <c r="H125" s="170"/>
      <c r="I125" s="170"/>
      <c r="J125" s="173">
        <f>BK125</f>
        <v>0</v>
      </c>
      <c r="K125" s="170"/>
      <c r="L125" s="174"/>
      <c r="M125" s="175"/>
      <c r="N125" s="176"/>
      <c r="O125" s="176"/>
      <c r="P125" s="177">
        <f>P126+P167+P170+P179+P194+P202+P205</f>
        <v>1771.5824240000002</v>
      </c>
      <c r="Q125" s="176"/>
      <c r="R125" s="177">
        <f>R126+R167+R170+R179+R194+R202+R205</f>
        <v>323.21686250000005</v>
      </c>
      <c r="S125" s="176"/>
      <c r="T125" s="178">
        <f>T126+T167+T170+T179+T194+T202+T205</f>
        <v>32.839700000000001</v>
      </c>
      <c r="AR125" s="179" t="s">
        <v>87</v>
      </c>
      <c r="AT125" s="180" t="s">
        <v>78</v>
      </c>
      <c r="AU125" s="180" t="s">
        <v>79</v>
      </c>
      <c r="AY125" s="179" t="s">
        <v>140</v>
      </c>
      <c r="BK125" s="181">
        <f>BK126+BK167+BK170+BK179+BK194+BK202+BK205</f>
        <v>0</v>
      </c>
    </row>
    <row r="126" spans="1:65" s="12" customFormat="1" ht="22.9" customHeight="1">
      <c r="B126" s="169"/>
      <c r="C126" s="170"/>
      <c r="D126" s="171" t="s">
        <v>78</v>
      </c>
      <c r="E126" s="182" t="s">
        <v>87</v>
      </c>
      <c r="F126" s="182" t="s">
        <v>141</v>
      </c>
      <c r="G126" s="170"/>
      <c r="H126" s="170"/>
      <c r="I126" s="170"/>
      <c r="J126" s="183">
        <f>BK126</f>
        <v>0</v>
      </c>
      <c r="K126" s="170"/>
      <c r="L126" s="174"/>
      <c r="M126" s="175"/>
      <c r="N126" s="176"/>
      <c r="O126" s="176"/>
      <c r="P126" s="177">
        <f>SUM(P127:P166)</f>
        <v>1051.3657129999999</v>
      </c>
      <c r="Q126" s="176"/>
      <c r="R126" s="177">
        <f>SUM(R127:R166)</f>
        <v>287.75432499999999</v>
      </c>
      <c r="S126" s="176"/>
      <c r="T126" s="178">
        <f>SUM(T127:T166)</f>
        <v>29.537500000000001</v>
      </c>
      <c r="AR126" s="179" t="s">
        <v>87</v>
      </c>
      <c r="AT126" s="180" t="s">
        <v>78</v>
      </c>
      <c r="AU126" s="180" t="s">
        <v>87</v>
      </c>
      <c r="AY126" s="179" t="s">
        <v>140</v>
      </c>
      <c r="BK126" s="181">
        <f>SUM(BK127:BK166)</f>
        <v>0</v>
      </c>
    </row>
    <row r="127" spans="1:65" s="2" customFormat="1" ht="16.5" customHeight="1">
      <c r="A127" s="30"/>
      <c r="B127" s="31"/>
      <c r="C127" s="184" t="s">
        <v>87</v>
      </c>
      <c r="D127" s="184" t="s">
        <v>142</v>
      </c>
      <c r="E127" s="185" t="s">
        <v>398</v>
      </c>
      <c r="F127" s="186" t="s">
        <v>399</v>
      </c>
      <c r="G127" s="187" t="s">
        <v>145</v>
      </c>
      <c r="H127" s="188">
        <v>42.5</v>
      </c>
      <c r="I127" s="189"/>
      <c r="J127" s="189">
        <f>ROUND(I127*H127,2)</f>
        <v>0</v>
      </c>
      <c r="K127" s="190"/>
      <c r="L127" s="35"/>
      <c r="M127" s="191" t="s">
        <v>1</v>
      </c>
      <c r="N127" s="192" t="s">
        <v>44</v>
      </c>
      <c r="O127" s="193">
        <v>0.20799999999999999</v>
      </c>
      <c r="P127" s="193">
        <f>O127*H127</f>
        <v>8.84</v>
      </c>
      <c r="Q127" s="193">
        <v>0</v>
      </c>
      <c r="R127" s="193">
        <f>Q127*H127</f>
        <v>0</v>
      </c>
      <c r="S127" s="193">
        <v>0.255</v>
      </c>
      <c r="T127" s="194">
        <f>S127*H127</f>
        <v>10.8375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95" t="s">
        <v>146</v>
      </c>
      <c r="AT127" s="195" t="s">
        <v>142</v>
      </c>
      <c r="AU127" s="195" t="s">
        <v>89</v>
      </c>
      <c r="AY127" s="15" t="s">
        <v>140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5" t="s">
        <v>87</v>
      </c>
      <c r="BK127" s="196">
        <f>ROUND(I127*H127,2)</f>
        <v>0</v>
      </c>
      <c r="BL127" s="15" t="s">
        <v>146</v>
      </c>
      <c r="BM127" s="195" t="s">
        <v>400</v>
      </c>
    </row>
    <row r="128" spans="1:65" s="13" customFormat="1">
      <c r="B128" s="197"/>
      <c r="C128" s="198"/>
      <c r="D128" s="199" t="s">
        <v>148</v>
      </c>
      <c r="E128" s="200" t="s">
        <v>1</v>
      </c>
      <c r="F128" s="201" t="s">
        <v>401</v>
      </c>
      <c r="G128" s="198"/>
      <c r="H128" s="202">
        <v>42.5</v>
      </c>
      <c r="I128" s="198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148</v>
      </c>
      <c r="AU128" s="207" t="s">
        <v>89</v>
      </c>
      <c r="AV128" s="13" t="s">
        <v>89</v>
      </c>
      <c r="AW128" s="13" t="s">
        <v>36</v>
      </c>
      <c r="AX128" s="13" t="s">
        <v>87</v>
      </c>
      <c r="AY128" s="207" t="s">
        <v>140</v>
      </c>
    </row>
    <row r="129" spans="1:65" s="2" customFormat="1" ht="16.5" customHeight="1">
      <c r="A129" s="30"/>
      <c r="B129" s="31"/>
      <c r="C129" s="184" t="s">
        <v>89</v>
      </c>
      <c r="D129" s="184" t="s">
        <v>142</v>
      </c>
      <c r="E129" s="185" t="s">
        <v>402</v>
      </c>
      <c r="F129" s="186" t="s">
        <v>403</v>
      </c>
      <c r="G129" s="187" t="s">
        <v>145</v>
      </c>
      <c r="H129" s="188">
        <v>42.5</v>
      </c>
      <c r="I129" s="189"/>
      <c r="J129" s="189">
        <f>ROUND(I129*H129,2)</f>
        <v>0</v>
      </c>
      <c r="K129" s="190"/>
      <c r="L129" s="35"/>
      <c r="M129" s="191" t="s">
        <v>1</v>
      </c>
      <c r="N129" s="192" t="s">
        <v>44</v>
      </c>
      <c r="O129" s="193">
        <v>0.185</v>
      </c>
      <c r="P129" s="193">
        <f>O129*H129</f>
        <v>7.8624999999999998</v>
      </c>
      <c r="Q129" s="193">
        <v>0</v>
      </c>
      <c r="R129" s="193">
        <f>Q129*H129</f>
        <v>0</v>
      </c>
      <c r="S129" s="193">
        <v>0.44</v>
      </c>
      <c r="T129" s="194">
        <f>S129*H129</f>
        <v>18.7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95" t="s">
        <v>146</v>
      </c>
      <c r="AT129" s="195" t="s">
        <v>142</v>
      </c>
      <c r="AU129" s="195" t="s">
        <v>89</v>
      </c>
      <c r="AY129" s="15" t="s">
        <v>140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5" t="s">
        <v>87</v>
      </c>
      <c r="BK129" s="196">
        <f>ROUND(I129*H129,2)</f>
        <v>0</v>
      </c>
      <c r="BL129" s="15" t="s">
        <v>146</v>
      </c>
      <c r="BM129" s="195" t="s">
        <v>404</v>
      </c>
    </row>
    <row r="130" spans="1:65" s="13" customFormat="1">
      <c r="B130" s="197"/>
      <c r="C130" s="198"/>
      <c r="D130" s="199" t="s">
        <v>148</v>
      </c>
      <c r="E130" s="200" t="s">
        <v>1</v>
      </c>
      <c r="F130" s="201" t="s">
        <v>405</v>
      </c>
      <c r="G130" s="198"/>
      <c r="H130" s="202">
        <v>42.5</v>
      </c>
      <c r="I130" s="198"/>
      <c r="J130" s="198"/>
      <c r="K130" s="198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148</v>
      </c>
      <c r="AU130" s="207" t="s">
        <v>89</v>
      </c>
      <c r="AV130" s="13" t="s">
        <v>89</v>
      </c>
      <c r="AW130" s="13" t="s">
        <v>36</v>
      </c>
      <c r="AX130" s="13" t="s">
        <v>87</v>
      </c>
      <c r="AY130" s="207" t="s">
        <v>140</v>
      </c>
    </row>
    <row r="131" spans="1:65" s="2" customFormat="1" ht="16.5" customHeight="1">
      <c r="A131" s="30"/>
      <c r="B131" s="31"/>
      <c r="C131" s="184" t="s">
        <v>155</v>
      </c>
      <c r="D131" s="184" t="s">
        <v>142</v>
      </c>
      <c r="E131" s="185" t="s">
        <v>156</v>
      </c>
      <c r="F131" s="186" t="s">
        <v>157</v>
      </c>
      <c r="G131" s="187" t="s">
        <v>158</v>
      </c>
      <c r="H131" s="188">
        <v>408</v>
      </c>
      <c r="I131" s="189"/>
      <c r="J131" s="189">
        <f>ROUND(I131*H131,2)</f>
        <v>0</v>
      </c>
      <c r="K131" s="190"/>
      <c r="L131" s="35"/>
      <c r="M131" s="191" t="s">
        <v>1</v>
      </c>
      <c r="N131" s="192" t="s">
        <v>44</v>
      </c>
      <c r="O131" s="193">
        <v>0.3</v>
      </c>
      <c r="P131" s="193">
        <f>O131*H131</f>
        <v>122.39999999999999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95" t="s">
        <v>146</v>
      </c>
      <c r="AT131" s="195" t="s">
        <v>142</v>
      </c>
      <c r="AU131" s="195" t="s">
        <v>89</v>
      </c>
      <c r="AY131" s="15" t="s">
        <v>140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5" t="s">
        <v>87</v>
      </c>
      <c r="BK131" s="196">
        <f>ROUND(I131*H131,2)</f>
        <v>0</v>
      </c>
      <c r="BL131" s="15" t="s">
        <v>146</v>
      </c>
      <c r="BM131" s="195" t="s">
        <v>406</v>
      </c>
    </row>
    <row r="132" spans="1:65" s="13" customFormat="1">
      <c r="B132" s="197"/>
      <c r="C132" s="198"/>
      <c r="D132" s="199" t="s">
        <v>148</v>
      </c>
      <c r="E132" s="200" t="s">
        <v>1</v>
      </c>
      <c r="F132" s="201" t="s">
        <v>407</v>
      </c>
      <c r="G132" s="198"/>
      <c r="H132" s="202">
        <v>408</v>
      </c>
      <c r="I132" s="198"/>
      <c r="J132" s="198"/>
      <c r="K132" s="198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148</v>
      </c>
      <c r="AU132" s="207" t="s">
        <v>89</v>
      </c>
      <c r="AV132" s="13" t="s">
        <v>89</v>
      </c>
      <c r="AW132" s="13" t="s">
        <v>36</v>
      </c>
      <c r="AX132" s="13" t="s">
        <v>87</v>
      </c>
      <c r="AY132" s="207" t="s">
        <v>140</v>
      </c>
    </row>
    <row r="133" spans="1:65" s="2" customFormat="1" ht="16.5" customHeight="1">
      <c r="A133" s="30"/>
      <c r="B133" s="31"/>
      <c r="C133" s="184" t="s">
        <v>146</v>
      </c>
      <c r="D133" s="184" t="s">
        <v>142</v>
      </c>
      <c r="E133" s="185" t="s">
        <v>167</v>
      </c>
      <c r="F133" s="186" t="s">
        <v>168</v>
      </c>
      <c r="G133" s="187" t="s">
        <v>163</v>
      </c>
      <c r="H133" s="188">
        <v>17</v>
      </c>
      <c r="I133" s="189"/>
      <c r="J133" s="189">
        <f>ROUND(I133*H133,2)</f>
        <v>0</v>
      </c>
      <c r="K133" s="190"/>
      <c r="L133" s="35"/>
      <c r="M133" s="191" t="s">
        <v>1</v>
      </c>
      <c r="N133" s="192" t="s">
        <v>44</v>
      </c>
      <c r="O133" s="193">
        <v>0</v>
      </c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95" t="s">
        <v>146</v>
      </c>
      <c r="AT133" s="195" t="s">
        <v>142</v>
      </c>
      <c r="AU133" s="195" t="s">
        <v>89</v>
      </c>
      <c r="AY133" s="15" t="s">
        <v>140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5" t="s">
        <v>87</v>
      </c>
      <c r="BK133" s="196">
        <f>ROUND(I133*H133,2)</f>
        <v>0</v>
      </c>
      <c r="BL133" s="15" t="s">
        <v>146</v>
      </c>
      <c r="BM133" s="195" t="s">
        <v>408</v>
      </c>
    </row>
    <row r="134" spans="1:65" s="13" customFormat="1">
      <c r="B134" s="197"/>
      <c r="C134" s="198"/>
      <c r="D134" s="199" t="s">
        <v>148</v>
      </c>
      <c r="E134" s="200" t="s">
        <v>1</v>
      </c>
      <c r="F134" s="201" t="s">
        <v>225</v>
      </c>
      <c r="G134" s="198"/>
      <c r="H134" s="202">
        <v>17</v>
      </c>
      <c r="I134" s="198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148</v>
      </c>
      <c r="AU134" s="207" t="s">
        <v>89</v>
      </c>
      <c r="AV134" s="13" t="s">
        <v>89</v>
      </c>
      <c r="AW134" s="13" t="s">
        <v>36</v>
      </c>
      <c r="AX134" s="13" t="s">
        <v>87</v>
      </c>
      <c r="AY134" s="207" t="s">
        <v>140</v>
      </c>
    </row>
    <row r="135" spans="1:65" s="2" customFormat="1" ht="16.5" customHeight="1">
      <c r="A135" s="30"/>
      <c r="B135" s="31"/>
      <c r="C135" s="184" t="s">
        <v>166</v>
      </c>
      <c r="D135" s="184" t="s">
        <v>142</v>
      </c>
      <c r="E135" s="185" t="s">
        <v>172</v>
      </c>
      <c r="F135" s="186" t="s">
        <v>173</v>
      </c>
      <c r="G135" s="187" t="s">
        <v>174</v>
      </c>
      <c r="H135" s="188">
        <v>10</v>
      </c>
      <c r="I135" s="189"/>
      <c r="J135" s="189">
        <f>ROUND(I135*H135,2)</f>
        <v>0</v>
      </c>
      <c r="K135" s="190"/>
      <c r="L135" s="35"/>
      <c r="M135" s="191" t="s">
        <v>1</v>
      </c>
      <c r="N135" s="192" t="s">
        <v>44</v>
      </c>
      <c r="O135" s="193">
        <v>0.70299999999999996</v>
      </c>
      <c r="P135" s="193">
        <f>O135*H135</f>
        <v>7.0299999999999994</v>
      </c>
      <c r="Q135" s="193">
        <v>8.6800000000000002E-3</v>
      </c>
      <c r="R135" s="193">
        <f>Q135*H135</f>
        <v>8.6800000000000002E-2</v>
      </c>
      <c r="S135" s="193">
        <v>0</v>
      </c>
      <c r="T135" s="194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95" t="s">
        <v>146</v>
      </c>
      <c r="AT135" s="195" t="s">
        <v>142</v>
      </c>
      <c r="AU135" s="195" t="s">
        <v>89</v>
      </c>
      <c r="AY135" s="15" t="s">
        <v>140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5" t="s">
        <v>87</v>
      </c>
      <c r="BK135" s="196">
        <f>ROUND(I135*H135,2)</f>
        <v>0</v>
      </c>
      <c r="BL135" s="15" t="s">
        <v>146</v>
      </c>
      <c r="BM135" s="195" t="s">
        <v>409</v>
      </c>
    </row>
    <row r="136" spans="1:65" s="13" customFormat="1">
      <c r="B136" s="197"/>
      <c r="C136" s="198"/>
      <c r="D136" s="199" t="s">
        <v>148</v>
      </c>
      <c r="E136" s="200" t="s">
        <v>1</v>
      </c>
      <c r="F136" s="201" t="s">
        <v>410</v>
      </c>
      <c r="G136" s="198"/>
      <c r="H136" s="202">
        <v>10</v>
      </c>
      <c r="I136" s="198"/>
      <c r="J136" s="198"/>
      <c r="K136" s="198"/>
      <c r="L136" s="203"/>
      <c r="M136" s="204"/>
      <c r="N136" s="205"/>
      <c r="O136" s="205"/>
      <c r="P136" s="205"/>
      <c r="Q136" s="205"/>
      <c r="R136" s="205"/>
      <c r="S136" s="205"/>
      <c r="T136" s="206"/>
      <c r="AT136" s="207" t="s">
        <v>148</v>
      </c>
      <c r="AU136" s="207" t="s">
        <v>89</v>
      </c>
      <c r="AV136" s="13" t="s">
        <v>89</v>
      </c>
      <c r="AW136" s="13" t="s">
        <v>36</v>
      </c>
      <c r="AX136" s="13" t="s">
        <v>87</v>
      </c>
      <c r="AY136" s="207" t="s">
        <v>140</v>
      </c>
    </row>
    <row r="137" spans="1:65" s="2" customFormat="1" ht="16.5" customHeight="1">
      <c r="A137" s="30"/>
      <c r="B137" s="31"/>
      <c r="C137" s="184" t="s">
        <v>171</v>
      </c>
      <c r="D137" s="184" t="s">
        <v>142</v>
      </c>
      <c r="E137" s="185" t="s">
        <v>178</v>
      </c>
      <c r="F137" s="186" t="s">
        <v>179</v>
      </c>
      <c r="G137" s="187" t="s">
        <v>174</v>
      </c>
      <c r="H137" s="188">
        <v>38</v>
      </c>
      <c r="I137" s="189"/>
      <c r="J137" s="189">
        <f>ROUND(I137*H137,2)</f>
        <v>0</v>
      </c>
      <c r="K137" s="190"/>
      <c r="L137" s="35"/>
      <c r="M137" s="191" t="s">
        <v>1</v>
      </c>
      <c r="N137" s="192" t="s">
        <v>44</v>
      </c>
      <c r="O137" s="193">
        <v>0.54700000000000004</v>
      </c>
      <c r="P137" s="193">
        <f>O137*H137</f>
        <v>20.786000000000001</v>
      </c>
      <c r="Q137" s="193">
        <v>3.6900000000000002E-2</v>
      </c>
      <c r="R137" s="193">
        <f>Q137*H137</f>
        <v>1.4022000000000001</v>
      </c>
      <c r="S137" s="193">
        <v>0</v>
      </c>
      <c r="T137" s="194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95" t="s">
        <v>146</v>
      </c>
      <c r="AT137" s="195" t="s">
        <v>142</v>
      </c>
      <c r="AU137" s="195" t="s">
        <v>89</v>
      </c>
      <c r="AY137" s="15" t="s">
        <v>140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5" t="s">
        <v>87</v>
      </c>
      <c r="BK137" s="196">
        <f>ROUND(I137*H137,2)</f>
        <v>0</v>
      </c>
      <c r="BL137" s="15" t="s">
        <v>146</v>
      </c>
      <c r="BM137" s="195" t="s">
        <v>411</v>
      </c>
    </row>
    <row r="138" spans="1:65" s="13" customFormat="1">
      <c r="B138" s="197"/>
      <c r="C138" s="198"/>
      <c r="D138" s="199" t="s">
        <v>148</v>
      </c>
      <c r="E138" s="200" t="s">
        <v>1</v>
      </c>
      <c r="F138" s="201" t="s">
        <v>412</v>
      </c>
      <c r="G138" s="198"/>
      <c r="H138" s="202">
        <v>38</v>
      </c>
      <c r="I138" s="198"/>
      <c r="J138" s="198"/>
      <c r="K138" s="198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148</v>
      </c>
      <c r="AU138" s="207" t="s">
        <v>89</v>
      </c>
      <c r="AV138" s="13" t="s">
        <v>89</v>
      </c>
      <c r="AW138" s="13" t="s">
        <v>36</v>
      </c>
      <c r="AX138" s="13" t="s">
        <v>87</v>
      </c>
      <c r="AY138" s="207" t="s">
        <v>140</v>
      </c>
    </row>
    <row r="139" spans="1:65" s="2" customFormat="1" ht="16.5" customHeight="1">
      <c r="A139" s="30"/>
      <c r="B139" s="31"/>
      <c r="C139" s="184" t="s">
        <v>177</v>
      </c>
      <c r="D139" s="184" t="s">
        <v>142</v>
      </c>
      <c r="E139" s="185" t="s">
        <v>183</v>
      </c>
      <c r="F139" s="186" t="s">
        <v>184</v>
      </c>
      <c r="G139" s="187" t="s">
        <v>185</v>
      </c>
      <c r="H139" s="188">
        <v>192</v>
      </c>
      <c r="I139" s="189"/>
      <c r="J139" s="189">
        <f>ROUND(I139*H139,2)</f>
        <v>0</v>
      </c>
      <c r="K139" s="190"/>
      <c r="L139" s="35"/>
      <c r="M139" s="191" t="s">
        <v>1</v>
      </c>
      <c r="N139" s="192" t="s">
        <v>44</v>
      </c>
      <c r="O139" s="193">
        <v>1.7629999999999999</v>
      </c>
      <c r="P139" s="193">
        <f>O139*H139</f>
        <v>338.49599999999998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95" t="s">
        <v>146</v>
      </c>
      <c r="AT139" s="195" t="s">
        <v>142</v>
      </c>
      <c r="AU139" s="195" t="s">
        <v>89</v>
      </c>
      <c r="AY139" s="15" t="s">
        <v>140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5" t="s">
        <v>87</v>
      </c>
      <c r="BK139" s="196">
        <f>ROUND(I139*H139,2)</f>
        <v>0</v>
      </c>
      <c r="BL139" s="15" t="s">
        <v>146</v>
      </c>
      <c r="BM139" s="195" t="s">
        <v>413</v>
      </c>
    </row>
    <row r="140" spans="1:65" s="13" customFormat="1">
      <c r="B140" s="197"/>
      <c r="C140" s="198"/>
      <c r="D140" s="199" t="s">
        <v>148</v>
      </c>
      <c r="E140" s="200" t="s">
        <v>1</v>
      </c>
      <c r="F140" s="201" t="s">
        <v>414</v>
      </c>
      <c r="G140" s="198"/>
      <c r="H140" s="202">
        <v>192</v>
      </c>
      <c r="I140" s="198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148</v>
      </c>
      <c r="AU140" s="207" t="s">
        <v>89</v>
      </c>
      <c r="AV140" s="13" t="s">
        <v>89</v>
      </c>
      <c r="AW140" s="13" t="s">
        <v>36</v>
      </c>
      <c r="AX140" s="13" t="s">
        <v>87</v>
      </c>
      <c r="AY140" s="207" t="s">
        <v>140</v>
      </c>
    </row>
    <row r="141" spans="1:65" s="2" customFormat="1" ht="16.5" customHeight="1">
      <c r="A141" s="30"/>
      <c r="B141" s="31"/>
      <c r="C141" s="184" t="s">
        <v>182</v>
      </c>
      <c r="D141" s="184" t="s">
        <v>142</v>
      </c>
      <c r="E141" s="185" t="s">
        <v>415</v>
      </c>
      <c r="F141" s="186" t="s">
        <v>416</v>
      </c>
      <c r="G141" s="187" t="s">
        <v>185</v>
      </c>
      <c r="H141" s="188">
        <v>157.25</v>
      </c>
      <c r="I141" s="189"/>
      <c r="J141" s="189">
        <f>ROUND(I141*H141,2)</f>
        <v>0</v>
      </c>
      <c r="K141" s="190"/>
      <c r="L141" s="35"/>
      <c r="M141" s="191" t="s">
        <v>1</v>
      </c>
      <c r="N141" s="192" t="s">
        <v>44</v>
      </c>
      <c r="O141" s="193">
        <v>0.72</v>
      </c>
      <c r="P141" s="193">
        <f>O141*H141</f>
        <v>113.22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95" t="s">
        <v>146</v>
      </c>
      <c r="AT141" s="195" t="s">
        <v>142</v>
      </c>
      <c r="AU141" s="195" t="s">
        <v>89</v>
      </c>
      <c r="AY141" s="15" t="s">
        <v>140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5" t="s">
        <v>87</v>
      </c>
      <c r="BK141" s="196">
        <f>ROUND(I141*H141,2)</f>
        <v>0</v>
      </c>
      <c r="BL141" s="15" t="s">
        <v>146</v>
      </c>
      <c r="BM141" s="195" t="s">
        <v>417</v>
      </c>
    </row>
    <row r="142" spans="1:65" s="13" customFormat="1">
      <c r="B142" s="197"/>
      <c r="C142" s="198"/>
      <c r="D142" s="199" t="s">
        <v>148</v>
      </c>
      <c r="E142" s="200" t="s">
        <v>1</v>
      </c>
      <c r="F142" s="201" t="s">
        <v>418</v>
      </c>
      <c r="G142" s="198"/>
      <c r="H142" s="202">
        <v>157.25</v>
      </c>
      <c r="I142" s="198"/>
      <c r="J142" s="198"/>
      <c r="K142" s="198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148</v>
      </c>
      <c r="AU142" s="207" t="s">
        <v>89</v>
      </c>
      <c r="AV142" s="13" t="s">
        <v>89</v>
      </c>
      <c r="AW142" s="13" t="s">
        <v>36</v>
      </c>
      <c r="AX142" s="13" t="s">
        <v>87</v>
      </c>
      <c r="AY142" s="207" t="s">
        <v>140</v>
      </c>
    </row>
    <row r="143" spans="1:65" s="2" customFormat="1" ht="16.5" customHeight="1">
      <c r="A143" s="30"/>
      <c r="B143" s="31"/>
      <c r="C143" s="184" t="s">
        <v>188</v>
      </c>
      <c r="D143" s="184" t="s">
        <v>142</v>
      </c>
      <c r="E143" s="185" t="s">
        <v>194</v>
      </c>
      <c r="F143" s="186" t="s">
        <v>195</v>
      </c>
      <c r="G143" s="187" t="s">
        <v>145</v>
      </c>
      <c r="H143" s="188">
        <v>314.5</v>
      </c>
      <c r="I143" s="189"/>
      <c r="J143" s="189">
        <f>ROUND(I143*H143,2)</f>
        <v>0</v>
      </c>
      <c r="K143" s="190"/>
      <c r="L143" s="35"/>
      <c r="M143" s="191" t="s">
        <v>1</v>
      </c>
      <c r="N143" s="192" t="s">
        <v>44</v>
      </c>
      <c r="O143" s="193">
        <v>0.47899999999999998</v>
      </c>
      <c r="P143" s="193">
        <f>O143*H143</f>
        <v>150.6455</v>
      </c>
      <c r="Q143" s="193">
        <v>8.4999999999999995E-4</v>
      </c>
      <c r="R143" s="193">
        <f>Q143*H143</f>
        <v>0.26732499999999998</v>
      </c>
      <c r="S143" s="193">
        <v>0</v>
      </c>
      <c r="T143" s="194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95" t="s">
        <v>146</v>
      </c>
      <c r="AT143" s="195" t="s">
        <v>142</v>
      </c>
      <c r="AU143" s="195" t="s">
        <v>89</v>
      </c>
      <c r="AY143" s="15" t="s">
        <v>140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5" t="s">
        <v>87</v>
      </c>
      <c r="BK143" s="196">
        <f>ROUND(I143*H143,2)</f>
        <v>0</v>
      </c>
      <c r="BL143" s="15" t="s">
        <v>146</v>
      </c>
      <c r="BM143" s="195" t="s">
        <v>419</v>
      </c>
    </row>
    <row r="144" spans="1:65" s="13" customFormat="1">
      <c r="B144" s="197"/>
      <c r="C144" s="198"/>
      <c r="D144" s="199" t="s">
        <v>148</v>
      </c>
      <c r="E144" s="200" t="s">
        <v>1</v>
      </c>
      <c r="F144" s="201" t="s">
        <v>420</v>
      </c>
      <c r="G144" s="198"/>
      <c r="H144" s="202">
        <v>314.5</v>
      </c>
      <c r="I144" s="198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148</v>
      </c>
      <c r="AU144" s="207" t="s">
        <v>89</v>
      </c>
      <c r="AV144" s="13" t="s">
        <v>89</v>
      </c>
      <c r="AW144" s="13" t="s">
        <v>36</v>
      </c>
      <c r="AX144" s="13" t="s">
        <v>87</v>
      </c>
      <c r="AY144" s="207" t="s">
        <v>140</v>
      </c>
    </row>
    <row r="145" spans="1:65" s="2" customFormat="1" ht="16.5" customHeight="1">
      <c r="A145" s="30"/>
      <c r="B145" s="31"/>
      <c r="C145" s="184" t="s">
        <v>193</v>
      </c>
      <c r="D145" s="184" t="s">
        <v>142</v>
      </c>
      <c r="E145" s="185" t="s">
        <v>199</v>
      </c>
      <c r="F145" s="186" t="s">
        <v>200</v>
      </c>
      <c r="G145" s="187" t="s">
        <v>145</v>
      </c>
      <c r="H145" s="188">
        <v>314.5</v>
      </c>
      <c r="I145" s="189"/>
      <c r="J145" s="189">
        <f>ROUND(I145*H145,2)</f>
        <v>0</v>
      </c>
      <c r="K145" s="190"/>
      <c r="L145" s="35"/>
      <c r="M145" s="191" t="s">
        <v>1</v>
      </c>
      <c r="N145" s="192" t="s">
        <v>44</v>
      </c>
      <c r="O145" s="193">
        <v>0.32700000000000001</v>
      </c>
      <c r="P145" s="193">
        <f>O145*H145</f>
        <v>102.84150000000001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95" t="s">
        <v>146</v>
      </c>
      <c r="AT145" s="195" t="s">
        <v>142</v>
      </c>
      <c r="AU145" s="195" t="s">
        <v>89</v>
      </c>
      <c r="AY145" s="15" t="s">
        <v>140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5" t="s">
        <v>87</v>
      </c>
      <c r="BK145" s="196">
        <f>ROUND(I145*H145,2)</f>
        <v>0</v>
      </c>
      <c r="BL145" s="15" t="s">
        <v>146</v>
      </c>
      <c r="BM145" s="195" t="s">
        <v>421</v>
      </c>
    </row>
    <row r="146" spans="1:65" s="13" customFormat="1">
      <c r="B146" s="197"/>
      <c r="C146" s="198"/>
      <c r="D146" s="199" t="s">
        <v>148</v>
      </c>
      <c r="E146" s="200" t="s">
        <v>1</v>
      </c>
      <c r="F146" s="201" t="s">
        <v>422</v>
      </c>
      <c r="G146" s="198"/>
      <c r="H146" s="202">
        <v>314.5</v>
      </c>
      <c r="I146" s="198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148</v>
      </c>
      <c r="AU146" s="207" t="s">
        <v>89</v>
      </c>
      <c r="AV146" s="13" t="s">
        <v>89</v>
      </c>
      <c r="AW146" s="13" t="s">
        <v>36</v>
      </c>
      <c r="AX146" s="13" t="s">
        <v>87</v>
      </c>
      <c r="AY146" s="207" t="s">
        <v>140</v>
      </c>
    </row>
    <row r="147" spans="1:65" s="2" customFormat="1" ht="16.5" customHeight="1">
      <c r="A147" s="30"/>
      <c r="B147" s="31"/>
      <c r="C147" s="184" t="s">
        <v>198</v>
      </c>
      <c r="D147" s="184" t="s">
        <v>142</v>
      </c>
      <c r="E147" s="185" t="s">
        <v>423</v>
      </c>
      <c r="F147" s="186" t="s">
        <v>424</v>
      </c>
      <c r="G147" s="187" t="s">
        <v>185</v>
      </c>
      <c r="H147" s="188">
        <v>157.25</v>
      </c>
      <c r="I147" s="189"/>
      <c r="J147" s="189">
        <f>ROUND(I147*H147,2)</f>
        <v>0</v>
      </c>
      <c r="K147" s="190"/>
      <c r="L147" s="35"/>
      <c r="M147" s="191" t="s">
        <v>1</v>
      </c>
      <c r="N147" s="192" t="s">
        <v>44</v>
      </c>
      <c r="O147" s="193">
        <v>0.34499999999999997</v>
      </c>
      <c r="P147" s="193">
        <f>O147*H147</f>
        <v>54.251249999999999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95" t="s">
        <v>146</v>
      </c>
      <c r="AT147" s="195" t="s">
        <v>142</v>
      </c>
      <c r="AU147" s="195" t="s">
        <v>89</v>
      </c>
      <c r="AY147" s="15" t="s">
        <v>140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5" t="s">
        <v>87</v>
      </c>
      <c r="BK147" s="196">
        <f>ROUND(I147*H147,2)</f>
        <v>0</v>
      </c>
      <c r="BL147" s="15" t="s">
        <v>146</v>
      </c>
      <c r="BM147" s="195" t="s">
        <v>425</v>
      </c>
    </row>
    <row r="148" spans="1:65" s="13" customFormat="1">
      <c r="B148" s="197"/>
      <c r="C148" s="198"/>
      <c r="D148" s="199" t="s">
        <v>148</v>
      </c>
      <c r="E148" s="200" t="s">
        <v>1</v>
      </c>
      <c r="F148" s="201" t="s">
        <v>426</v>
      </c>
      <c r="G148" s="198"/>
      <c r="H148" s="202">
        <v>157.25</v>
      </c>
      <c r="I148" s="198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148</v>
      </c>
      <c r="AU148" s="207" t="s">
        <v>89</v>
      </c>
      <c r="AV148" s="13" t="s">
        <v>89</v>
      </c>
      <c r="AW148" s="13" t="s">
        <v>36</v>
      </c>
      <c r="AX148" s="13" t="s">
        <v>87</v>
      </c>
      <c r="AY148" s="207" t="s">
        <v>140</v>
      </c>
    </row>
    <row r="149" spans="1:65" s="2" customFormat="1" ht="16.5" customHeight="1">
      <c r="A149" s="30"/>
      <c r="B149" s="31"/>
      <c r="C149" s="184" t="s">
        <v>203</v>
      </c>
      <c r="D149" s="184" t="s">
        <v>142</v>
      </c>
      <c r="E149" s="185" t="s">
        <v>209</v>
      </c>
      <c r="F149" s="186" t="s">
        <v>210</v>
      </c>
      <c r="G149" s="187" t="s">
        <v>185</v>
      </c>
      <c r="H149" s="188">
        <v>157.25</v>
      </c>
      <c r="I149" s="189"/>
      <c r="J149" s="189">
        <f>ROUND(I149*H149,2)</f>
        <v>0</v>
      </c>
      <c r="K149" s="190"/>
      <c r="L149" s="35"/>
      <c r="M149" s="191" t="s">
        <v>1</v>
      </c>
      <c r="N149" s="192" t="s">
        <v>44</v>
      </c>
      <c r="O149" s="193">
        <v>8.6999999999999994E-2</v>
      </c>
      <c r="P149" s="193">
        <f>O149*H149</f>
        <v>13.68075</v>
      </c>
      <c r="Q149" s="193">
        <v>0</v>
      </c>
      <c r="R149" s="193">
        <f>Q149*H149</f>
        <v>0</v>
      </c>
      <c r="S149" s="193">
        <v>0</v>
      </c>
      <c r="T149" s="194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95" t="s">
        <v>146</v>
      </c>
      <c r="AT149" s="195" t="s">
        <v>142</v>
      </c>
      <c r="AU149" s="195" t="s">
        <v>89</v>
      </c>
      <c r="AY149" s="15" t="s">
        <v>140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5" t="s">
        <v>87</v>
      </c>
      <c r="BK149" s="196">
        <f>ROUND(I149*H149,2)</f>
        <v>0</v>
      </c>
      <c r="BL149" s="15" t="s">
        <v>146</v>
      </c>
      <c r="BM149" s="195" t="s">
        <v>427</v>
      </c>
    </row>
    <row r="150" spans="1:65" s="13" customFormat="1">
      <c r="B150" s="197"/>
      <c r="C150" s="198"/>
      <c r="D150" s="199" t="s">
        <v>148</v>
      </c>
      <c r="E150" s="200" t="s">
        <v>1</v>
      </c>
      <c r="F150" s="201" t="s">
        <v>426</v>
      </c>
      <c r="G150" s="198"/>
      <c r="H150" s="202">
        <v>157.25</v>
      </c>
      <c r="I150" s="198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148</v>
      </c>
      <c r="AU150" s="207" t="s">
        <v>89</v>
      </c>
      <c r="AV150" s="13" t="s">
        <v>89</v>
      </c>
      <c r="AW150" s="13" t="s">
        <v>36</v>
      </c>
      <c r="AX150" s="13" t="s">
        <v>87</v>
      </c>
      <c r="AY150" s="207" t="s">
        <v>140</v>
      </c>
    </row>
    <row r="151" spans="1:65" s="2" customFormat="1" ht="16.5" customHeight="1">
      <c r="A151" s="30"/>
      <c r="B151" s="31"/>
      <c r="C151" s="184" t="s">
        <v>208</v>
      </c>
      <c r="D151" s="184" t="s">
        <v>142</v>
      </c>
      <c r="E151" s="185" t="s">
        <v>428</v>
      </c>
      <c r="F151" s="186" t="s">
        <v>429</v>
      </c>
      <c r="G151" s="187" t="s">
        <v>185</v>
      </c>
      <c r="H151" s="188">
        <v>157.25</v>
      </c>
      <c r="I151" s="189"/>
      <c r="J151" s="189">
        <f>ROUND(I151*H151,2)</f>
        <v>0</v>
      </c>
      <c r="K151" s="190"/>
      <c r="L151" s="35"/>
      <c r="M151" s="191" t="s">
        <v>1</v>
      </c>
      <c r="N151" s="192" t="s">
        <v>44</v>
      </c>
      <c r="O151" s="193">
        <v>9.7000000000000003E-2</v>
      </c>
      <c r="P151" s="193">
        <f>O151*H151</f>
        <v>15.253250000000001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95" t="s">
        <v>146</v>
      </c>
      <c r="AT151" s="195" t="s">
        <v>142</v>
      </c>
      <c r="AU151" s="195" t="s">
        <v>89</v>
      </c>
      <c r="AY151" s="15" t="s">
        <v>140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5" t="s">
        <v>87</v>
      </c>
      <c r="BK151" s="196">
        <f>ROUND(I151*H151,2)</f>
        <v>0</v>
      </c>
      <c r="BL151" s="15" t="s">
        <v>146</v>
      </c>
      <c r="BM151" s="195" t="s">
        <v>430</v>
      </c>
    </row>
    <row r="152" spans="1:65" s="13" customFormat="1">
      <c r="B152" s="197"/>
      <c r="C152" s="198"/>
      <c r="D152" s="199" t="s">
        <v>148</v>
      </c>
      <c r="E152" s="200" t="s">
        <v>1</v>
      </c>
      <c r="F152" s="201" t="s">
        <v>426</v>
      </c>
      <c r="G152" s="198"/>
      <c r="H152" s="202">
        <v>157.25</v>
      </c>
      <c r="I152" s="198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148</v>
      </c>
      <c r="AU152" s="207" t="s">
        <v>89</v>
      </c>
      <c r="AV152" s="13" t="s">
        <v>89</v>
      </c>
      <c r="AW152" s="13" t="s">
        <v>36</v>
      </c>
      <c r="AX152" s="13" t="s">
        <v>87</v>
      </c>
      <c r="AY152" s="207" t="s">
        <v>140</v>
      </c>
    </row>
    <row r="153" spans="1:65" s="2" customFormat="1" ht="16.5" customHeight="1">
      <c r="A153" s="30"/>
      <c r="B153" s="31"/>
      <c r="C153" s="184" t="s">
        <v>212</v>
      </c>
      <c r="D153" s="184" t="s">
        <v>142</v>
      </c>
      <c r="E153" s="185" t="s">
        <v>216</v>
      </c>
      <c r="F153" s="186" t="s">
        <v>217</v>
      </c>
      <c r="G153" s="187" t="s">
        <v>185</v>
      </c>
      <c r="H153" s="188">
        <v>157.25</v>
      </c>
      <c r="I153" s="189"/>
      <c r="J153" s="189">
        <f>ROUND(I153*H153,2)</f>
        <v>0</v>
      </c>
      <c r="K153" s="190"/>
      <c r="L153" s="35"/>
      <c r="M153" s="191" t="s">
        <v>1</v>
      </c>
      <c r="N153" s="192" t="s">
        <v>44</v>
      </c>
      <c r="O153" s="193">
        <v>3.1E-2</v>
      </c>
      <c r="P153" s="193">
        <f>O153*H153</f>
        <v>4.8747499999999997</v>
      </c>
      <c r="Q153" s="193">
        <v>0</v>
      </c>
      <c r="R153" s="193">
        <f>Q153*H153</f>
        <v>0</v>
      </c>
      <c r="S153" s="193">
        <v>0</v>
      </c>
      <c r="T153" s="194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95" t="s">
        <v>146</v>
      </c>
      <c r="AT153" s="195" t="s">
        <v>142</v>
      </c>
      <c r="AU153" s="195" t="s">
        <v>89</v>
      </c>
      <c r="AY153" s="15" t="s">
        <v>140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15" t="s">
        <v>87</v>
      </c>
      <c r="BK153" s="196">
        <f>ROUND(I153*H153,2)</f>
        <v>0</v>
      </c>
      <c r="BL153" s="15" t="s">
        <v>146</v>
      </c>
      <c r="BM153" s="195" t="s">
        <v>431</v>
      </c>
    </row>
    <row r="154" spans="1:65" s="13" customFormat="1">
      <c r="B154" s="197"/>
      <c r="C154" s="198"/>
      <c r="D154" s="199" t="s">
        <v>148</v>
      </c>
      <c r="E154" s="200" t="s">
        <v>1</v>
      </c>
      <c r="F154" s="201" t="s">
        <v>426</v>
      </c>
      <c r="G154" s="198"/>
      <c r="H154" s="202">
        <v>157.25</v>
      </c>
      <c r="I154" s="198"/>
      <c r="J154" s="198"/>
      <c r="K154" s="198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148</v>
      </c>
      <c r="AU154" s="207" t="s">
        <v>89</v>
      </c>
      <c r="AV154" s="13" t="s">
        <v>89</v>
      </c>
      <c r="AW154" s="13" t="s">
        <v>36</v>
      </c>
      <c r="AX154" s="13" t="s">
        <v>87</v>
      </c>
      <c r="AY154" s="207" t="s">
        <v>140</v>
      </c>
    </row>
    <row r="155" spans="1:65" s="2" customFormat="1" ht="16.5" customHeight="1">
      <c r="A155" s="30"/>
      <c r="B155" s="31"/>
      <c r="C155" s="184" t="s">
        <v>8</v>
      </c>
      <c r="D155" s="184" t="s">
        <v>142</v>
      </c>
      <c r="E155" s="185" t="s">
        <v>220</v>
      </c>
      <c r="F155" s="186" t="s">
        <v>221</v>
      </c>
      <c r="G155" s="187" t="s">
        <v>222</v>
      </c>
      <c r="H155" s="188">
        <v>25.5</v>
      </c>
      <c r="I155" s="189"/>
      <c r="J155" s="189">
        <f>ROUND(I155*H155,2)</f>
        <v>0</v>
      </c>
      <c r="K155" s="190"/>
      <c r="L155" s="35"/>
      <c r="M155" s="191" t="s">
        <v>1</v>
      </c>
      <c r="N155" s="192" t="s">
        <v>44</v>
      </c>
      <c r="O155" s="193">
        <v>0</v>
      </c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95" t="s">
        <v>146</v>
      </c>
      <c r="AT155" s="195" t="s">
        <v>142</v>
      </c>
      <c r="AU155" s="195" t="s">
        <v>89</v>
      </c>
      <c r="AY155" s="15" t="s">
        <v>140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5" t="s">
        <v>87</v>
      </c>
      <c r="BK155" s="196">
        <f>ROUND(I155*H155,2)</f>
        <v>0</v>
      </c>
      <c r="BL155" s="15" t="s">
        <v>146</v>
      </c>
      <c r="BM155" s="195" t="s">
        <v>432</v>
      </c>
    </row>
    <row r="156" spans="1:65" s="13" customFormat="1">
      <c r="B156" s="197"/>
      <c r="C156" s="198"/>
      <c r="D156" s="199" t="s">
        <v>148</v>
      </c>
      <c r="E156" s="200" t="s">
        <v>1</v>
      </c>
      <c r="F156" s="201" t="s">
        <v>433</v>
      </c>
      <c r="G156" s="198"/>
      <c r="H156" s="202">
        <v>25.5</v>
      </c>
      <c r="I156" s="198"/>
      <c r="J156" s="198"/>
      <c r="K156" s="198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148</v>
      </c>
      <c r="AU156" s="207" t="s">
        <v>89</v>
      </c>
      <c r="AV156" s="13" t="s">
        <v>89</v>
      </c>
      <c r="AW156" s="13" t="s">
        <v>36</v>
      </c>
      <c r="AX156" s="13" t="s">
        <v>87</v>
      </c>
      <c r="AY156" s="207" t="s">
        <v>140</v>
      </c>
    </row>
    <row r="157" spans="1:65" s="2" customFormat="1" ht="16.5" customHeight="1">
      <c r="A157" s="30"/>
      <c r="B157" s="31"/>
      <c r="C157" s="184" t="s">
        <v>219</v>
      </c>
      <c r="D157" s="184" t="s">
        <v>142</v>
      </c>
      <c r="E157" s="185" t="s">
        <v>226</v>
      </c>
      <c r="F157" s="186" t="s">
        <v>227</v>
      </c>
      <c r="G157" s="187" t="s">
        <v>222</v>
      </c>
      <c r="H157" s="188">
        <v>314.5</v>
      </c>
      <c r="I157" s="189"/>
      <c r="J157" s="189">
        <f>ROUND(I157*H157,2)</f>
        <v>0</v>
      </c>
      <c r="K157" s="190"/>
      <c r="L157" s="35"/>
      <c r="M157" s="191" t="s">
        <v>1</v>
      </c>
      <c r="N157" s="192" t="s">
        <v>44</v>
      </c>
      <c r="O157" s="193">
        <v>0</v>
      </c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95" t="s">
        <v>146</v>
      </c>
      <c r="AT157" s="195" t="s">
        <v>142</v>
      </c>
      <c r="AU157" s="195" t="s">
        <v>89</v>
      </c>
      <c r="AY157" s="15" t="s">
        <v>140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5" t="s">
        <v>87</v>
      </c>
      <c r="BK157" s="196">
        <f>ROUND(I157*H157,2)</f>
        <v>0</v>
      </c>
      <c r="BL157" s="15" t="s">
        <v>146</v>
      </c>
      <c r="BM157" s="195" t="s">
        <v>434</v>
      </c>
    </row>
    <row r="158" spans="1:65" s="13" customFormat="1">
      <c r="B158" s="197"/>
      <c r="C158" s="198"/>
      <c r="D158" s="199" t="s">
        <v>148</v>
      </c>
      <c r="E158" s="200" t="s">
        <v>1</v>
      </c>
      <c r="F158" s="201" t="s">
        <v>435</v>
      </c>
      <c r="G158" s="198"/>
      <c r="H158" s="202">
        <v>314.5</v>
      </c>
      <c r="I158" s="198"/>
      <c r="J158" s="198"/>
      <c r="K158" s="198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148</v>
      </c>
      <c r="AU158" s="207" t="s">
        <v>89</v>
      </c>
      <c r="AV158" s="13" t="s">
        <v>89</v>
      </c>
      <c r="AW158" s="13" t="s">
        <v>36</v>
      </c>
      <c r="AX158" s="13" t="s">
        <v>87</v>
      </c>
      <c r="AY158" s="207" t="s">
        <v>140</v>
      </c>
    </row>
    <row r="159" spans="1:65" s="2" customFormat="1" ht="16.5" customHeight="1">
      <c r="A159" s="30"/>
      <c r="B159" s="31"/>
      <c r="C159" s="184" t="s">
        <v>225</v>
      </c>
      <c r="D159" s="184" t="s">
        <v>142</v>
      </c>
      <c r="E159" s="185" t="s">
        <v>231</v>
      </c>
      <c r="F159" s="186" t="s">
        <v>232</v>
      </c>
      <c r="G159" s="187" t="s">
        <v>185</v>
      </c>
      <c r="H159" s="188">
        <v>105.4</v>
      </c>
      <c r="I159" s="189"/>
      <c r="J159" s="189">
        <f>ROUND(I159*H159,2)</f>
        <v>0</v>
      </c>
      <c r="K159" s="190"/>
      <c r="L159" s="35"/>
      <c r="M159" s="191" t="s">
        <v>1</v>
      </c>
      <c r="N159" s="192" t="s">
        <v>44</v>
      </c>
      <c r="O159" s="193">
        <v>0.29899999999999999</v>
      </c>
      <c r="P159" s="193">
        <f>O159*H159</f>
        <v>31.514600000000002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95" t="s">
        <v>146</v>
      </c>
      <c r="AT159" s="195" t="s">
        <v>142</v>
      </c>
      <c r="AU159" s="195" t="s">
        <v>89</v>
      </c>
      <c r="AY159" s="15" t="s">
        <v>140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5" t="s">
        <v>87</v>
      </c>
      <c r="BK159" s="196">
        <f>ROUND(I159*H159,2)</f>
        <v>0</v>
      </c>
      <c r="BL159" s="15" t="s">
        <v>146</v>
      </c>
      <c r="BM159" s="195" t="s">
        <v>436</v>
      </c>
    </row>
    <row r="160" spans="1:65" s="13" customFormat="1">
      <c r="B160" s="197"/>
      <c r="C160" s="198"/>
      <c r="D160" s="199" t="s">
        <v>148</v>
      </c>
      <c r="E160" s="200" t="s">
        <v>1</v>
      </c>
      <c r="F160" s="201" t="s">
        <v>437</v>
      </c>
      <c r="G160" s="198"/>
      <c r="H160" s="202">
        <v>105.4</v>
      </c>
      <c r="I160" s="198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148</v>
      </c>
      <c r="AU160" s="207" t="s">
        <v>89</v>
      </c>
      <c r="AV160" s="13" t="s">
        <v>89</v>
      </c>
      <c r="AW160" s="13" t="s">
        <v>36</v>
      </c>
      <c r="AX160" s="13" t="s">
        <v>87</v>
      </c>
      <c r="AY160" s="207" t="s">
        <v>140</v>
      </c>
    </row>
    <row r="161" spans="1:65" s="2" customFormat="1" ht="16.5" customHeight="1">
      <c r="A161" s="30"/>
      <c r="B161" s="31"/>
      <c r="C161" s="208" t="s">
        <v>230</v>
      </c>
      <c r="D161" s="208" t="s">
        <v>236</v>
      </c>
      <c r="E161" s="209" t="s">
        <v>237</v>
      </c>
      <c r="F161" s="210" t="s">
        <v>238</v>
      </c>
      <c r="G161" s="211" t="s">
        <v>222</v>
      </c>
      <c r="H161" s="212">
        <v>210.8</v>
      </c>
      <c r="I161" s="213"/>
      <c r="J161" s="213">
        <f>ROUND(I161*H161,2)</f>
        <v>0</v>
      </c>
      <c r="K161" s="214"/>
      <c r="L161" s="215"/>
      <c r="M161" s="216" t="s">
        <v>1</v>
      </c>
      <c r="N161" s="217" t="s">
        <v>44</v>
      </c>
      <c r="O161" s="193">
        <v>0</v>
      </c>
      <c r="P161" s="193">
        <f>O161*H161</f>
        <v>0</v>
      </c>
      <c r="Q161" s="193">
        <v>1</v>
      </c>
      <c r="R161" s="193">
        <f>Q161*H161</f>
        <v>210.8</v>
      </c>
      <c r="S161" s="193">
        <v>0</v>
      </c>
      <c r="T161" s="194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95" t="s">
        <v>182</v>
      </c>
      <c r="AT161" s="195" t="s">
        <v>236</v>
      </c>
      <c r="AU161" s="195" t="s">
        <v>89</v>
      </c>
      <c r="AY161" s="15" t="s">
        <v>140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5" t="s">
        <v>87</v>
      </c>
      <c r="BK161" s="196">
        <f>ROUND(I161*H161,2)</f>
        <v>0</v>
      </c>
      <c r="BL161" s="15" t="s">
        <v>146</v>
      </c>
      <c r="BM161" s="195" t="s">
        <v>438</v>
      </c>
    </row>
    <row r="162" spans="1:65" s="13" customFormat="1">
      <c r="B162" s="197"/>
      <c r="C162" s="198"/>
      <c r="D162" s="199" t="s">
        <v>148</v>
      </c>
      <c r="E162" s="200" t="s">
        <v>1</v>
      </c>
      <c r="F162" s="201" t="s">
        <v>439</v>
      </c>
      <c r="G162" s="198"/>
      <c r="H162" s="202">
        <v>210.8</v>
      </c>
      <c r="I162" s="198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148</v>
      </c>
      <c r="AU162" s="207" t="s">
        <v>89</v>
      </c>
      <c r="AV162" s="13" t="s">
        <v>89</v>
      </c>
      <c r="AW162" s="13" t="s">
        <v>36</v>
      </c>
      <c r="AX162" s="13" t="s">
        <v>87</v>
      </c>
      <c r="AY162" s="207" t="s">
        <v>140</v>
      </c>
    </row>
    <row r="163" spans="1:65" s="2" customFormat="1" ht="16.5" customHeight="1">
      <c r="A163" s="30"/>
      <c r="B163" s="31"/>
      <c r="C163" s="184" t="s">
        <v>235</v>
      </c>
      <c r="D163" s="184" t="s">
        <v>142</v>
      </c>
      <c r="E163" s="185" t="s">
        <v>242</v>
      </c>
      <c r="F163" s="186" t="s">
        <v>243</v>
      </c>
      <c r="G163" s="187" t="s">
        <v>185</v>
      </c>
      <c r="H163" s="188">
        <v>37.598999999999997</v>
      </c>
      <c r="I163" s="189"/>
      <c r="J163" s="189">
        <f>ROUND(I163*H163,2)</f>
        <v>0</v>
      </c>
      <c r="K163" s="190"/>
      <c r="L163" s="35"/>
      <c r="M163" s="191" t="s">
        <v>1</v>
      </c>
      <c r="N163" s="192" t="s">
        <v>44</v>
      </c>
      <c r="O163" s="193">
        <v>1.587</v>
      </c>
      <c r="P163" s="193">
        <f>O163*H163</f>
        <v>59.669612999999991</v>
      </c>
      <c r="Q163" s="193">
        <v>0</v>
      </c>
      <c r="R163" s="193">
        <f>Q163*H163</f>
        <v>0</v>
      </c>
      <c r="S163" s="193">
        <v>0</v>
      </c>
      <c r="T163" s="194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95" t="s">
        <v>146</v>
      </c>
      <c r="AT163" s="195" t="s">
        <v>142</v>
      </c>
      <c r="AU163" s="195" t="s">
        <v>89</v>
      </c>
      <c r="AY163" s="15" t="s">
        <v>140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15" t="s">
        <v>87</v>
      </c>
      <c r="BK163" s="196">
        <f>ROUND(I163*H163,2)</f>
        <v>0</v>
      </c>
      <c r="BL163" s="15" t="s">
        <v>146</v>
      </c>
      <c r="BM163" s="195" t="s">
        <v>440</v>
      </c>
    </row>
    <row r="164" spans="1:65" s="13" customFormat="1">
      <c r="B164" s="197"/>
      <c r="C164" s="198"/>
      <c r="D164" s="199" t="s">
        <v>148</v>
      </c>
      <c r="E164" s="200" t="s">
        <v>1</v>
      </c>
      <c r="F164" s="201" t="s">
        <v>441</v>
      </c>
      <c r="G164" s="198"/>
      <c r="H164" s="202">
        <v>37.598999999999997</v>
      </c>
      <c r="I164" s="198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148</v>
      </c>
      <c r="AU164" s="207" t="s">
        <v>89</v>
      </c>
      <c r="AV164" s="13" t="s">
        <v>89</v>
      </c>
      <c r="AW164" s="13" t="s">
        <v>36</v>
      </c>
      <c r="AX164" s="13" t="s">
        <v>87</v>
      </c>
      <c r="AY164" s="207" t="s">
        <v>140</v>
      </c>
    </row>
    <row r="165" spans="1:65" s="2" customFormat="1" ht="16.5" customHeight="1">
      <c r="A165" s="30"/>
      <c r="B165" s="31"/>
      <c r="C165" s="208" t="s">
        <v>241</v>
      </c>
      <c r="D165" s="208" t="s">
        <v>236</v>
      </c>
      <c r="E165" s="209" t="s">
        <v>246</v>
      </c>
      <c r="F165" s="210" t="s">
        <v>442</v>
      </c>
      <c r="G165" s="211" t="s">
        <v>222</v>
      </c>
      <c r="H165" s="212">
        <v>75.197999999999993</v>
      </c>
      <c r="I165" s="213"/>
      <c r="J165" s="213">
        <f>ROUND(I165*H165,2)</f>
        <v>0</v>
      </c>
      <c r="K165" s="214"/>
      <c r="L165" s="215"/>
      <c r="M165" s="216" t="s">
        <v>1</v>
      </c>
      <c r="N165" s="217" t="s">
        <v>44</v>
      </c>
      <c r="O165" s="193">
        <v>0</v>
      </c>
      <c r="P165" s="193">
        <f>O165*H165</f>
        <v>0</v>
      </c>
      <c r="Q165" s="193">
        <v>1</v>
      </c>
      <c r="R165" s="193">
        <f>Q165*H165</f>
        <v>75.197999999999993</v>
      </c>
      <c r="S165" s="193">
        <v>0</v>
      </c>
      <c r="T165" s="194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95" t="s">
        <v>182</v>
      </c>
      <c r="AT165" s="195" t="s">
        <v>236</v>
      </c>
      <c r="AU165" s="195" t="s">
        <v>89</v>
      </c>
      <c r="AY165" s="15" t="s">
        <v>140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5" t="s">
        <v>87</v>
      </c>
      <c r="BK165" s="196">
        <f>ROUND(I165*H165,2)</f>
        <v>0</v>
      </c>
      <c r="BL165" s="15" t="s">
        <v>146</v>
      </c>
      <c r="BM165" s="195" t="s">
        <v>443</v>
      </c>
    </row>
    <row r="166" spans="1:65" s="13" customFormat="1">
      <c r="B166" s="197"/>
      <c r="C166" s="198"/>
      <c r="D166" s="199" t="s">
        <v>148</v>
      </c>
      <c r="E166" s="200" t="s">
        <v>1</v>
      </c>
      <c r="F166" s="201" t="s">
        <v>444</v>
      </c>
      <c r="G166" s="198"/>
      <c r="H166" s="202">
        <v>75.197999999999993</v>
      </c>
      <c r="I166" s="198"/>
      <c r="J166" s="198"/>
      <c r="K166" s="198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148</v>
      </c>
      <c r="AU166" s="207" t="s">
        <v>89</v>
      </c>
      <c r="AV166" s="13" t="s">
        <v>89</v>
      </c>
      <c r="AW166" s="13" t="s">
        <v>36</v>
      </c>
      <c r="AX166" s="13" t="s">
        <v>87</v>
      </c>
      <c r="AY166" s="207" t="s">
        <v>140</v>
      </c>
    </row>
    <row r="167" spans="1:65" s="12" customFormat="1" ht="22.9" customHeight="1">
      <c r="B167" s="169"/>
      <c r="C167" s="170"/>
      <c r="D167" s="171" t="s">
        <v>78</v>
      </c>
      <c r="E167" s="182" t="s">
        <v>155</v>
      </c>
      <c r="F167" s="182" t="s">
        <v>261</v>
      </c>
      <c r="G167" s="170"/>
      <c r="H167" s="170"/>
      <c r="I167" s="170"/>
      <c r="J167" s="183">
        <f>BK167</f>
        <v>0</v>
      </c>
      <c r="K167" s="170"/>
      <c r="L167" s="174"/>
      <c r="M167" s="175"/>
      <c r="N167" s="176"/>
      <c r="O167" s="176"/>
      <c r="P167" s="177">
        <f>SUM(P168:P169)</f>
        <v>11.709301</v>
      </c>
      <c r="Q167" s="176"/>
      <c r="R167" s="177">
        <f>SUM(R168:R169)</f>
        <v>0</v>
      </c>
      <c r="S167" s="176"/>
      <c r="T167" s="178">
        <f>SUM(T168:T169)</f>
        <v>3.3022</v>
      </c>
      <c r="AR167" s="179" t="s">
        <v>87</v>
      </c>
      <c r="AT167" s="180" t="s">
        <v>78</v>
      </c>
      <c r="AU167" s="180" t="s">
        <v>87</v>
      </c>
      <c r="AY167" s="179" t="s">
        <v>140</v>
      </c>
      <c r="BK167" s="181">
        <f>SUM(BK168:BK169)</f>
        <v>0</v>
      </c>
    </row>
    <row r="168" spans="1:65" s="2" customFormat="1" ht="16.5" customHeight="1">
      <c r="A168" s="30"/>
      <c r="B168" s="31"/>
      <c r="C168" s="184" t="s">
        <v>7</v>
      </c>
      <c r="D168" s="184" t="s">
        <v>142</v>
      </c>
      <c r="E168" s="185" t="s">
        <v>263</v>
      </c>
      <c r="F168" s="186" t="s">
        <v>445</v>
      </c>
      <c r="G168" s="187" t="s">
        <v>185</v>
      </c>
      <c r="H168" s="188">
        <v>1.5009999999999999</v>
      </c>
      <c r="I168" s="189"/>
      <c r="J168" s="189">
        <f>ROUND(I168*H168,2)</f>
        <v>0</v>
      </c>
      <c r="K168" s="190"/>
      <c r="L168" s="35"/>
      <c r="M168" s="191" t="s">
        <v>1</v>
      </c>
      <c r="N168" s="192" t="s">
        <v>44</v>
      </c>
      <c r="O168" s="193">
        <v>7.8010000000000002</v>
      </c>
      <c r="P168" s="193">
        <f>O168*H168</f>
        <v>11.709301</v>
      </c>
      <c r="Q168" s="193">
        <v>0</v>
      </c>
      <c r="R168" s="193">
        <f>Q168*H168</f>
        <v>0</v>
      </c>
      <c r="S168" s="193">
        <v>2.2000000000000002</v>
      </c>
      <c r="T168" s="194">
        <f>S168*H168</f>
        <v>3.3022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95" t="s">
        <v>146</v>
      </c>
      <c r="AT168" s="195" t="s">
        <v>142</v>
      </c>
      <c r="AU168" s="195" t="s">
        <v>89</v>
      </c>
      <c r="AY168" s="15" t="s">
        <v>140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5" t="s">
        <v>87</v>
      </c>
      <c r="BK168" s="196">
        <f>ROUND(I168*H168,2)</f>
        <v>0</v>
      </c>
      <c r="BL168" s="15" t="s">
        <v>146</v>
      </c>
      <c r="BM168" s="195" t="s">
        <v>446</v>
      </c>
    </row>
    <row r="169" spans="1:65" s="13" customFormat="1">
      <c r="B169" s="197"/>
      <c r="C169" s="198"/>
      <c r="D169" s="199" t="s">
        <v>148</v>
      </c>
      <c r="E169" s="200" t="s">
        <v>1</v>
      </c>
      <c r="F169" s="201" t="s">
        <v>447</v>
      </c>
      <c r="G169" s="198"/>
      <c r="H169" s="202">
        <v>1.5009999999999999</v>
      </c>
      <c r="I169" s="198"/>
      <c r="J169" s="198"/>
      <c r="K169" s="198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148</v>
      </c>
      <c r="AU169" s="207" t="s">
        <v>89</v>
      </c>
      <c r="AV169" s="13" t="s">
        <v>89</v>
      </c>
      <c r="AW169" s="13" t="s">
        <v>36</v>
      </c>
      <c r="AX169" s="13" t="s">
        <v>87</v>
      </c>
      <c r="AY169" s="207" t="s">
        <v>140</v>
      </c>
    </row>
    <row r="170" spans="1:65" s="12" customFormat="1" ht="22.9" customHeight="1">
      <c r="B170" s="169"/>
      <c r="C170" s="170"/>
      <c r="D170" s="171" t="s">
        <v>78</v>
      </c>
      <c r="E170" s="182" t="s">
        <v>146</v>
      </c>
      <c r="F170" s="182" t="s">
        <v>267</v>
      </c>
      <c r="G170" s="170"/>
      <c r="H170" s="170"/>
      <c r="I170" s="170"/>
      <c r="J170" s="183">
        <f>BK170</f>
        <v>0</v>
      </c>
      <c r="K170" s="170"/>
      <c r="L170" s="174"/>
      <c r="M170" s="175"/>
      <c r="N170" s="176"/>
      <c r="O170" s="176"/>
      <c r="P170" s="177">
        <f>SUM(P171:P178)</f>
        <v>93.431250000000006</v>
      </c>
      <c r="Q170" s="176"/>
      <c r="R170" s="177">
        <f>SUM(R171:R178)</f>
        <v>35.047517500000005</v>
      </c>
      <c r="S170" s="176"/>
      <c r="T170" s="178">
        <f>SUM(T171:T178)</f>
        <v>0</v>
      </c>
      <c r="AR170" s="179" t="s">
        <v>87</v>
      </c>
      <c r="AT170" s="180" t="s">
        <v>78</v>
      </c>
      <c r="AU170" s="180" t="s">
        <v>87</v>
      </c>
      <c r="AY170" s="179" t="s">
        <v>140</v>
      </c>
      <c r="BK170" s="181">
        <f>SUM(BK171:BK178)</f>
        <v>0</v>
      </c>
    </row>
    <row r="171" spans="1:65" s="2" customFormat="1" ht="16.5" customHeight="1">
      <c r="A171" s="30"/>
      <c r="B171" s="31"/>
      <c r="C171" s="184" t="s">
        <v>250</v>
      </c>
      <c r="D171" s="184" t="s">
        <v>142</v>
      </c>
      <c r="E171" s="185" t="s">
        <v>448</v>
      </c>
      <c r="F171" s="186" t="s">
        <v>449</v>
      </c>
      <c r="G171" s="187" t="s">
        <v>185</v>
      </c>
      <c r="H171" s="188">
        <v>12.75</v>
      </c>
      <c r="I171" s="189"/>
      <c r="J171" s="189">
        <f>ROUND(I171*H171,2)</f>
        <v>0</v>
      </c>
      <c r="K171" s="190"/>
      <c r="L171" s="35"/>
      <c r="M171" s="191" t="s">
        <v>1</v>
      </c>
      <c r="N171" s="192" t="s">
        <v>44</v>
      </c>
      <c r="O171" s="193">
        <v>1.6950000000000001</v>
      </c>
      <c r="P171" s="193">
        <f>O171*H171</f>
        <v>21.611250000000002</v>
      </c>
      <c r="Q171" s="193">
        <v>1.8907700000000001</v>
      </c>
      <c r="R171" s="193">
        <f>Q171*H171</f>
        <v>24.107317500000001</v>
      </c>
      <c r="S171" s="193">
        <v>0</v>
      </c>
      <c r="T171" s="194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95" t="s">
        <v>146</v>
      </c>
      <c r="AT171" s="195" t="s">
        <v>142</v>
      </c>
      <c r="AU171" s="195" t="s">
        <v>89</v>
      </c>
      <c r="AY171" s="15" t="s">
        <v>140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5" t="s">
        <v>87</v>
      </c>
      <c r="BK171" s="196">
        <f>ROUND(I171*H171,2)</f>
        <v>0</v>
      </c>
      <c r="BL171" s="15" t="s">
        <v>146</v>
      </c>
      <c r="BM171" s="195" t="s">
        <v>450</v>
      </c>
    </row>
    <row r="172" spans="1:65" s="13" customFormat="1">
      <c r="B172" s="197"/>
      <c r="C172" s="198"/>
      <c r="D172" s="199" t="s">
        <v>148</v>
      </c>
      <c r="E172" s="200" t="s">
        <v>1</v>
      </c>
      <c r="F172" s="201" t="s">
        <v>451</v>
      </c>
      <c r="G172" s="198"/>
      <c r="H172" s="202">
        <v>12.75</v>
      </c>
      <c r="I172" s="198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148</v>
      </c>
      <c r="AU172" s="207" t="s">
        <v>89</v>
      </c>
      <c r="AV172" s="13" t="s">
        <v>89</v>
      </c>
      <c r="AW172" s="13" t="s">
        <v>36</v>
      </c>
      <c r="AX172" s="13" t="s">
        <v>87</v>
      </c>
      <c r="AY172" s="207" t="s">
        <v>140</v>
      </c>
    </row>
    <row r="173" spans="1:65" s="2" customFormat="1" ht="16.5" customHeight="1">
      <c r="A173" s="30"/>
      <c r="B173" s="31"/>
      <c r="C173" s="184" t="s">
        <v>256</v>
      </c>
      <c r="D173" s="184" t="s">
        <v>142</v>
      </c>
      <c r="E173" s="185" t="s">
        <v>269</v>
      </c>
      <c r="F173" s="186" t="s">
        <v>270</v>
      </c>
      <c r="G173" s="187" t="s">
        <v>271</v>
      </c>
      <c r="H173" s="188">
        <v>228</v>
      </c>
      <c r="I173" s="189"/>
      <c r="J173" s="189">
        <f>ROUND(I173*H173,2)</f>
        <v>0</v>
      </c>
      <c r="K173" s="190"/>
      <c r="L173" s="35"/>
      <c r="M173" s="191" t="s">
        <v>1</v>
      </c>
      <c r="N173" s="192" t="s">
        <v>44</v>
      </c>
      <c r="O173" s="193">
        <v>0.315</v>
      </c>
      <c r="P173" s="193">
        <f>O173*H173</f>
        <v>71.820000000000007</v>
      </c>
      <c r="Q173" s="193">
        <v>1.65E-3</v>
      </c>
      <c r="R173" s="193">
        <f>Q173*H173</f>
        <v>0.37619999999999998</v>
      </c>
      <c r="S173" s="193">
        <v>0</v>
      </c>
      <c r="T173" s="194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95" t="s">
        <v>146</v>
      </c>
      <c r="AT173" s="195" t="s">
        <v>142</v>
      </c>
      <c r="AU173" s="195" t="s">
        <v>89</v>
      </c>
      <c r="AY173" s="15" t="s">
        <v>140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5" t="s">
        <v>87</v>
      </c>
      <c r="BK173" s="196">
        <f>ROUND(I173*H173,2)</f>
        <v>0</v>
      </c>
      <c r="BL173" s="15" t="s">
        <v>146</v>
      </c>
      <c r="BM173" s="195" t="s">
        <v>452</v>
      </c>
    </row>
    <row r="174" spans="1:65" s="13" customFormat="1">
      <c r="B174" s="197"/>
      <c r="C174" s="198"/>
      <c r="D174" s="199" t="s">
        <v>148</v>
      </c>
      <c r="E174" s="200" t="s">
        <v>1</v>
      </c>
      <c r="F174" s="201" t="s">
        <v>453</v>
      </c>
      <c r="G174" s="198"/>
      <c r="H174" s="202">
        <v>228</v>
      </c>
      <c r="I174" s="198"/>
      <c r="J174" s="198"/>
      <c r="K174" s="198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148</v>
      </c>
      <c r="AU174" s="207" t="s">
        <v>89</v>
      </c>
      <c r="AV174" s="13" t="s">
        <v>89</v>
      </c>
      <c r="AW174" s="13" t="s">
        <v>36</v>
      </c>
      <c r="AX174" s="13" t="s">
        <v>87</v>
      </c>
      <c r="AY174" s="207" t="s">
        <v>140</v>
      </c>
    </row>
    <row r="175" spans="1:65" s="2" customFormat="1" ht="16.5" customHeight="1">
      <c r="A175" s="30"/>
      <c r="B175" s="31"/>
      <c r="C175" s="208" t="s">
        <v>262</v>
      </c>
      <c r="D175" s="208" t="s">
        <v>236</v>
      </c>
      <c r="E175" s="209" t="s">
        <v>275</v>
      </c>
      <c r="F175" s="210" t="s">
        <v>276</v>
      </c>
      <c r="G175" s="211" t="s">
        <v>271</v>
      </c>
      <c r="H175" s="212">
        <v>152</v>
      </c>
      <c r="I175" s="213"/>
      <c r="J175" s="213">
        <f>ROUND(I175*H175,2)</f>
        <v>0</v>
      </c>
      <c r="K175" s="214"/>
      <c r="L175" s="215"/>
      <c r="M175" s="216" t="s">
        <v>1</v>
      </c>
      <c r="N175" s="217" t="s">
        <v>44</v>
      </c>
      <c r="O175" s="193">
        <v>0</v>
      </c>
      <c r="P175" s="193">
        <f>O175*H175</f>
        <v>0</v>
      </c>
      <c r="Q175" s="193">
        <v>2.1999999999999999E-2</v>
      </c>
      <c r="R175" s="193">
        <f>Q175*H175</f>
        <v>3.3439999999999999</v>
      </c>
      <c r="S175" s="193">
        <v>0</v>
      </c>
      <c r="T175" s="194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95" t="s">
        <v>182</v>
      </c>
      <c r="AT175" s="195" t="s">
        <v>236</v>
      </c>
      <c r="AU175" s="195" t="s">
        <v>89</v>
      </c>
      <c r="AY175" s="15" t="s">
        <v>140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5" t="s">
        <v>87</v>
      </c>
      <c r="BK175" s="196">
        <f>ROUND(I175*H175,2)</f>
        <v>0</v>
      </c>
      <c r="BL175" s="15" t="s">
        <v>146</v>
      </c>
      <c r="BM175" s="195" t="s">
        <v>454</v>
      </c>
    </row>
    <row r="176" spans="1:65" s="13" customFormat="1">
      <c r="B176" s="197"/>
      <c r="C176" s="198"/>
      <c r="D176" s="199" t="s">
        <v>148</v>
      </c>
      <c r="E176" s="200" t="s">
        <v>1</v>
      </c>
      <c r="F176" s="201" t="s">
        <v>455</v>
      </c>
      <c r="G176" s="198"/>
      <c r="H176" s="202">
        <v>152</v>
      </c>
      <c r="I176" s="198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148</v>
      </c>
      <c r="AU176" s="207" t="s">
        <v>89</v>
      </c>
      <c r="AV176" s="13" t="s">
        <v>89</v>
      </c>
      <c r="AW176" s="13" t="s">
        <v>36</v>
      </c>
      <c r="AX176" s="13" t="s">
        <v>87</v>
      </c>
      <c r="AY176" s="207" t="s">
        <v>140</v>
      </c>
    </row>
    <row r="177" spans="1:65" s="2" customFormat="1" ht="16.5" customHeight="1">
      <c r="A177" s="30"/>
      <c r="B177" s="31"/>
      <c r="C177" s="208" t="s">
        <v>268</v>
      </c>
      <c r="D177" s="208" t="s">
        <v>236</v>
      </c>
      <c r="E177" s="209" t="s">
        <v>279</v>
      </c>
      <c r="F177" s="210" t="s">
        <v>280</v>
      </c>
      <c r="G177" s="211" t="s">
        <v>271</v>
      </c>
      <c r="H177" s="212">
        <v>76</v>
      </c>
      <c r="I177" s="213"/>
      <c r="J177" s="213">
        <f>ROUND(I177*H177,2)</f>
        <v>0</v>
      </c>
      <c r="K177" s="214"/>
      <c r="L177" s="215"/>
      <c r="M177" s="216" t="s">
        <v>1</v>
      </c>
      <c r="N177" s="217" t="s">
        <v>44</v>
      </c>
      <c r="O177" s="193">
        <v>0</v>
      </c>
      <c r="P177" s="193">
        <f>O177*H177</f>
        <v>0</v>
      </c>
      <c r="Q177" s="193">
        <v>9.5000000000000001E-2</v>
      </c>
      <c r="R177" s="193">
        <f>Q177*H177</f>
        <v>7.22</v>
      </c>
      <c r="S177" s="193">
        <v>0</v>
      </c>
      <c r="T177" s="194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95" t="s">
        <v>182</v>
      </c>
      <c r="AT177" s="195" t="s">
        <v>236</v>
      </c>
      <c r="AU177" s="195" t="s">
        <v>89</v>
      </c>
      <c r="AY177" s="15" t="s">
        <v>140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5" t="s">
        <v>87</v>
      </c>
      <c r="BK177" s="196">
        <f>ROUND(I177*H177,2)</f>
        <v>0</v>
      </c>
      <c r="BL177" s="15" t="s">
        <v>146</v>
      </c>
      <c r="BM177" s="195" t="s">
        <v>456</v>
      </c>
    </row>
    <row r="178" spans="1:65" s="13" customFormat="1">
      <c r="B178" s="197"/>
      <c r="C178" s="198"/>
      <c r="D178" s="199" t="s">
        <v>148</v>
      </c>
      <c r="E178" s="200" t="s">
        <v>1</v>
      </c>
      <c r="F178" s="201" t="s">
        <v>457</v>
      </c>
      <c r="G178" s="198"/>
      <c r="H178" s="202">
        <v>76</v>
      </c>
      <c r="I178" s="198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148</v>
      </c>
      <c r="AU178" s="207" t="s">
        <v>89</v>
      </c>
      <c r="AV178" s="13" t="s">
        <v>89</v>
      </c>
      <c r="AW178" s="13" t="s">
        <v>36</v>
      </c>
      <c r="AX178" s="13" t="s">
        <v>87</v>
      </c>
      <c r="AY178" s="207" t="s">
        <v>140</v>
      </c>
    </row>
    <row r="179" spans="1:65" s="12" customFormat="1" ht="22.9" customHeight="1">
      <c r="B179" s="169"/>
      <c r="C179" s="170"/>
      <c r="D179" s="171" t="s">
        <v>78</v>
      </c>
      <c r="E179" s="182" t="s">
        <v>182</v>
      </c>
      <c r="F179" s="182" t="s">
        <v>295</v>
      </c>
      <c r="G179" s="170"/>
      <c r="H179" s="170"/>
      <c r="I179" s="170"/>
      <c r="J179" s="183">
        <f>BK179</f>
        <v>0</v>
      </c>
      <c r="K179" s="170"/>
      <c r="L179" s="174"/>
      <c r="M179" s="175"/>
      <c r="N179" s="176"/>
      <c r="O179" s="176"/>
      <c r="P179" s="177">
        <f>SUM(P180:P193)</f>
        <v>114.20000000000002</v>
      </c>
      <c r="Q179" s="176"/>
      <c r="R179" s="177">
        <f>SUM(R180:R193)</f>
        <v>0.41502</v>
      </c>
      <c r="S179" s="176"/>
      <c r="T179" s="178">
        <f>SUM(T180:T193)</f>
        <v>0</v>
      </c>
      <c r="AR179" s="179" t="s">
        <v>87</v>
      </c>
      <c r="AT179" s="180" t="s">
        <v>78</v>
      </c>
      <c r="AU179" s="180" t="s">
        <v>87</v>
      </c>
      <c r="AY179" s="179" t="s">
        <v>140</v>
      </c>
      <c r="BK179" s="181">
        <f>SUM(BK180:BK193)</f>
        <v>0</v>
      </c>
    </row>
    <row r="180" spans="1:65" s="2" customFormat="1" ht="16.5" customHeight="1">
      <c r="A180" s="30"/>
      <c r="B180" s="31"/>
      <c r="C180" s="184" t="s">
        <v>274</v>
      </c>
      <c r="D180" s="184" t="s">
        <v>142</v>
      </c>
      <c r="E180" s="185" t="s">
        <v>458</v>
      </c>
      <c r="F180" s="186" t="s">
        <v>459</v>
      </c>
      <c r="G180" s="187" t="s">
        <v>174</v>
      </c>
      <c r="H180" s="188">
        <v>91</v>
      </c>
      <c r="I180" s="189"/>
      <c r="J180" s="189">
        <f>ROUND(I180*H180,2)</f>
        <v>0</v>
      </c>
      <c r="K180" s="190"/>
      <c r="L180" s="35"/>
      <c r="M180" s="191" t="s">
        <v>1</v>
      </c>
      <c r="N180" s="192" t="s">
        <v>44</v>
      </c>
      <c r="O180" s="193">
        <v>0.28000000000000003</v>
      </c>
      <c r="P180" s="193">
        <f>O180*H180</f>
        <v>25.480000000000004</v>
      </c>
      <c r="Q180" s="193">
        <v>4.2199999999999998E-3</v>
      </c>
      <c r="R180" s="193">
        <f>Q180*H180</f>
        <v>0.38401999999999997</v>
      </c>
      <c r="S180" s="193">
        <v>0</v>
      </c>
      <c r="T180" s="194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95" t="s">
        <v>146</v>
      </c>
      <c r="AT180" s="195" t="s">
        <v>142</v>
      </c>
      <c r="AU180" s="195" t="s">
        <v>89</v>
      </c>
      <c r="AY180" s="15" t="s">
        <v>140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15" t="s">
        <v>87</v>
      </c>
      <c r="BK180" s="196">
        <f>ROUND(I180*H180,2)</f>
        <v>0</v>
      </c>
      <c r="BL180" s="15" t="s">
        <v>146</v>
      </c>
      <c r="BM180" s="195" t="s">
        <v>460</v>
      </c>
    </row>
    <row r="181" spans="1:65" s="13" customFormat="1">
      <c r="B181" s="197"/>
      <c r="C181" s="198"/>
      <c r="D181" s="199" t="s">
        <v>148</v>
      </c>
      <c r="E181" s="200" t="s">
        <v>1</v>
      </c>
      <c r="F181" s="201" t="s">
        <v>461</v>
      </c>
      <c r="G181" s="198"/>
      <c r="H181" s="202">
        <v>91</v>
      </c>
      <c r="I181" s="198"/>
      <c r="J181" s="198"/>
      <c r="K181" s="198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148</v>
      </c>
      <c r="AU181" s="207" t="s">
        <v>89</v>
      </c>
      <c r="AV181" s="13" t="s">
        <v>89</v>
      </c>
      <c r="AW181" s="13" t="s">
        <v>36</v>
      </c>
      <c r="AX181" s="13" t="s">
        <v>87</v>
      </c>
      <c r="AY181" s="207" t="s">
        <v>140</v>
      </c>
    </row>
    <row r="182" spans="1:65" s="2" customFormat="1" ht="16.5" customHeight="1">
      <c r="A182" s="30"/>
      <c r="B182" s="31"/>
      <c r="C182" s="184" t="s">
        <v>278</v>
      </c>
      <c r="D182" s="184" t="s">
        <v>142</v>
      </c>
      <c r="E182" s="185" t="s">
        <v>462</v>
      </c>
      <c r="F182" s="186" t="s">
        <v>463</v>
      </c>
      <c r="G182" s="187" t="s">
        <v>271</v>
      </c>
      <c r="H182" s="188">
        <v>20</v>
      </c>
      <c r="I182" s="189"/>
      <c r="J182" s="189">
        <f>ROUND(I182*H182,2)</f>
        <v>0</v>
      </c>
      <c r="K182" s="190"/>
      <c r="L182" s="35"/>
      <c r="M182" s="191" t="s">
        <v>1</v>
      </c>
      <c r="N182" s="192" t="s">
        <v>44</v>
      </c>
      <c r="O182" s="193">
        <v>0.7</v>
      </c>
      <c r="P182" s="193">
        <f>O182*H182</f>
        <v>14</v>
      </c>
      <c r="Q182" s="193">
        <v>8.0000000000000007E-5</v>
      </c>
      <c r="R182" s="193">
        <f>Q182*H182</f>
        <v>1.6000000000000001E-3</v>
      </c>
      <c r="S182" s="193">
        <v>0</v>
      </c>
      <c r="T182" s="194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95" t="s">
        <v>146</v>
      </c>
      <c r="AT182" s="195" t="s">
        <v>142</v>
      </c>
      <c r="AU182" s="195" t="s">
        <v>89</v>
      </c>
      <c r="AY182" s="15" t="s">
        <v>140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15" t="s">
        <v>87</v>
      </c>
      <c r="BK182" s="196">
        <f>ROUND(I182*H182,2)</f>
        <v>0</v>
      </c>
      <c r="BL182" s="15" t="s">
        <v>146</v>
      </c>
      <c r="BM182" s="195" t="s">
        <v>464</v>
      </c>
    </row>
    <row r="183" spans="1:65" s="13" customFormat="1">
      <c r="B183" s="197"/>
      <c r="C183" s="198"/>
      <c r="D183" s="199" t="s">
        <v>148</v>
      </c>
      <c r="E183" s="200" t="s">
        <v>1</v>
      </c>
      <c r="F183" s="201" t="s">
        <v>367</v>
      </c>
      <c r="G183" s="198"/>
      <c r="H183" s="202">
        <v>20</v>
      </c>
      <c r="I183" s="198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148</v>
      </c>
      <c r="AU183" s="207" t="s">
        <v>89</v>
      </c>
      <c r="AV183" s="13" t="s">
        <v>89</v>
      </c>
      <c r="AW183" s="13" t="s">
        <v>36</v>
      </c>
      <c r="AX183" s="13" t="s">
        <v>87</v>
      </c>
      <c r="AY183" s="207" t="s">
        <v>140</v>
      </c>
    </row>
    <row r="184" spans="1:65" s="2" customFormat="1" ht="16.5" customHeight="1">
      <c r="A184" s="30"/>
      <c r="B184" s="31"/>
      <c r="C184" s="208" t="s">
        <v>282</v>
      </c>
      <c r="D184" s="208" t="s">
        <v>236</v>
      </c>
      <c r="E184" s="209" t="s">
        <v>465</v>
      </c>
      <c r="F184" s="210" t="s">
        <v>466</v>
      </c>
      <c r="G184" s="211" t="s">
        <v>271</v>
      </c>
      <c r="H184" s="212">
        <v>20</v>
      </c>
      <c r="I184" s="213"/>
      <c r="J184" s="213">
        <f>ROUND(I184*H184,2)</f>
        <v>0</v>
      </c>
      <c r="K184" s="214"/>
      <c r="L184" s="215"/>
      <c r="M184" s="216" t="s">
        <v>1</v>
      </c>
      <c r="N184" s="217" t="s">
        <v>44</v>
      </c>
      <c r="O184" s="193">
        <v>0</v>
      </c>
      <c r="P184" s="193">
        <f>O184*H184</f>
        <v>0</v>
      </c>
      <c r="Q184" s="193">
        <v>0</v>
      </c>
      <c r="R184" s="193">
        <f>Q184*H184</f>
        <v>0</v>
      </c>
      <c r="S184" s="193">
        <v>0</v>
      </c>
      <c r="T184" s="194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95" t="s">
        <v>182</v>
      </c>
      <c r="AT184" s="195" t="s">
        <v>236</v>
      </c>
      <c r="AU184" s="195" t="s">
        <v>89</v>
      </c>
      <c r="AY184" s="15" t="s">
        <v>140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15" t="s">
        <v>87</v>
      </c>
      <c r="BK184" s="196">
        <f>ROUND(I184*H184,2)</f>
        <v>0</v>
      </c>
      <c r="BL184" s="15" t="s">
        <v>146</v>
      </c>
      <c r="BM184" s="195" t="s">
        <v>467</v>
      </c>
    </row>
    <row r="185" spans="1:65" s="13" customFormat="1">
      <c r="B185" s="197"/>
      <c r="C185" s="198"/>
      <c r="D185" s="199" t="s">
        <v>148</v>
      </c>
      <c r="E185" s="200" t="s">
        <v>1</v>
      </c>
      <c r="F185" s="201" t="s">
        <v>367</v>
      </c>
      <c r="G185" s="198"/>
      <c r="H185" s="202">
        <v>20</v>
      </c>
      <c r="I185" s="198"/>
      <c r="J185" s="198"/>
      <c r="K185" s="198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148</v>
      </c>
      <c r="AU185" s="207" t="s">
        <v>89</v>
      </c>
      <c r="AV185" s="13" t="s">
        <v>89</v>
      </c>
      <c r="AW185" s="13" t="s">
        <v>36</v>
      </c>
      <c r="AX185" s="13" t="s">
        <v>87</v>
      </c>
      <c r="AY185" s="207" t="s">
        <v>140</v>
      </c>
    </row>
    <row r="186" spans="1:65" s="2" customFormat="1" ht="16.5" customHeight="1">
      <c r="A186" s="30"/>
      <c r="B186" s="31"/>
      <c r="C186" s="184" t="s">
        <v>287</v>
      </c>
      <c r="D186" s="184" t="s">
        <v>142</v>
      </c>
      <c r="E186" s="185" t="s">
        <v>468</v>
      </c>
      <c r="F186" s="186" t="s">
        <v>469</v>
      </c>
      <c r="G186" s="187" t="s">
        <v>271</v>
      </c>
      <c r="H186" s="188">
        <v>60</v>
      </c>
      <c r="I186" s="189"/>
      <c r="J186" s="189">
        <f>ROUND(I186*H186,2)</f>
        <v>0</v>
      </c>
      <c r="K186" s="190"/>
      <c r="L186" s="35"/>
      <c r="M186" s="191" t="s">
        <v>1</v>
      </c>
      <c r="N186" s="192" t="s">
        <v>44</v>
      </c>
      <c r="O186" s="193">
        <v>0.68300000000000005</v>
      </c>
      <c r="P186" s="193">
        <f>O186*H186</f>
        <v>40.980000000000004</v>
      </c>
      <c r="Q186" s="193">
        <v>0</v>
      </c>
      <c r="R186" s="193">
        <f>Q186*H186</f>
        <v>0</v>
      </c>
      <c r="S186" s="193">
        <v>0</v>
      </c>
      <c r="T186" s="194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95" t="s">
        <v>146</v>
      </c>
      <c r="AT186" s="195" t="s">
        <v>142</v>
      </c>
      <c r="AU186" s="195" t="s">
        <v>89</v>
      </c>
      <c r="AY186" s="15" t="s">
        <v>140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15" t="s">
        <v>87</v>
      </c>
      <c r="BK186" s="196">
        <f>ROUND(I186*H186,2)</f>
        <v>0</v>
      </c>
      <c r="BL186" s="15" t="s">
        <v>146</v>
      </c>
      <c r="BM186" s="195" t="s">
        <v>470</v>
      </c>
    </row>
    <row r="187" spans="1:65" s="13" customFormat="1">
      <c r="B187" s="197"/>
      <c r="C187" s="198"/>
      <c r="D187" s="199" t="s">
        <v>148</v>
      </c>
      <c r="E187" s="200" t="s">
        <v>1</v>
      </c>
      <c r="F187" s="201" t="s">
        <v>471</v>
      </c>
      <c r="G187" s="198"/>
      <c r="H187" s="202">
        <v>60</v>
      </c>
      <c r="I187" s="198"/>
      <c r="J187" s="198"/>
      <c r="K187" s="198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148</v>
      </c>
      <c r="AU187" s="207" t="s">
        <v>89</v>
      </c>
      <c r="AV187" s="13" t="s">
        <v>89</v>
      </c>
      <c r="AW187" s="13" t="s">
        <v>36</v>
      </c>
      <c r="AX187" s="13" t="s">
        <v>87</v>
      </c>
      <c r="AY187" s="207" t="s">
        <v>140</v>
      </c>
    </row>
    <row r="188" spans="1:65" s="2" customFormat="1" ht="16.5" customHeight="1">
      <c r="A188" s="30"/>
      <c r="B188" s="31"/>
      <c r="C188" s="208" t="s">
        <v>273</v>
      </c>
      <c r="D188" s="208" t="s">
        <v>236</v>
      </c>
      <c r="E188" s="209" t="s">
        <v>472</v>
      </c>
      <c r="F188" s="210" t="s">
        <v>473</v>
      </c>
      <c r="G188" s="211" t="s">
        <v>271</v>
      </c>
      <c r="H188" s="212">
        <v>40</v>
      </c>
      <c r="I188" s="213"/>
      <c r="J188" s="213">
        <f>ROUND(I188*H188,2)</f>
        <v>0</v>
      </c>
      <c r="K188" s="214"/>
      <c r="L188" s="215"/>
      <c r="M188" s="216" t="s">
        <v>1</v>
      </c>
      <c r="N188" s="217" t="s">
        <v>44</v>
      </c>
      <c r="O188" s="193">
        <v>0</v>
      </c>
      <c r="P188" s="193">
        <f>O188*H188</f>
        <v>0</v>
      </c>
      <c r="Q188" s="193">
        <v>6.4999999999999997E-4</v>
      </c>
      <c r="R188" s="193">
        <f>Q188*H188</f>
        <v>2.5999999999999999E-2</v>
      </c>
      <c r="S188" s="193">
        <v>0</v>
      </c>
      <c r="T188" s="194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95" t="s">
        <v>182</v>
      </c>
      <c r="AT188" s="195" t="s">
        <v>236</v>
      </c>
      <c r="AU188" s="195" t="s">
        <v>89</v>
      </c>
      <c r="AY188" s="15" t="s">
        <v>140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5" t="s">
        <v>87</v>
      </c>
      <c r="BK188" s="196">
        <f>ROUND(I188*H188,2)</f>
        <v>0</v>
      </c>
      <c r="BL188" s="15" t="s">
        <v>146</v>
      </c>
      <c r="BM188" s="195" t="s">
        <v>474</v>
      </c>
    </row>
    <row r="189" spans="1:65" s="13" customFormat="1">
      <c r="B189" s="197"/>
      <c r="C189" s="198"/>
      <c r="D189" s="199" t="s">
        <v>148</v>
      </c>
      <c r="E189" s="200" t="s">
        <v>1</v>
      </c>
      <c r="F189" s="201" t="s">
        <v>475</v>
      </c>
      <c r="G189" s="198"/>
      <c r="H189" s="202">
        <v>40</v>
      </c>
      <c r="I189" s="198"/>
      <c r="J189" s="198"/>
      <c r="K189" s="198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148</v>
      </c>
      <c r="AU189" s="207" t="s">
        <v>89</v>
      </c>
      <c r="AV189" s="13" t="s">
        <v>89</v>
      </c>
      <c r="AW189" s="13" t="s">
        <v>36</v>
      </c>
      <c r="AX189" s="13" t="s">
        <v>87</v>
      </c>
      <c r="AY189" s="207" t="s">
        <v>140</v>
      </c>
    </row>
    <row r="190" spans="1:65" s="2" customFormat="1" ht="16.5" customHeight="1">
      <c r="A190" s="30"/>
      <c r="B190" s="31"/>
      <c r="C190" s="208" t="s">
        <v>296</v>
      </c>
      <c r="D190" s="208" t="s">
        <v>236</v>
      </c>
      <c r="E190" s="209" t="s">
        <v>185</v>
      </c>
      <c r="F190" s="210" t="s">
        <v>476</v>
      </c>
      <c r="G190" s="211" t="s">
        <v>271</v>
      </c>
      <c r="H190" s="212">
        <v>20</v>
      </c>
      <c r="I190" s="213"/>
      <c r="J190" s="213">
        <f>ROUND(I190*H190,2)</f>
        <v>0</v>
      </c>
      <c r="K190" s="214"/>
      <c r="L190" s="215"/>
      <c r="M190" s="216" t="s">
        <v>1</v>
      </c>
      <c r="N190" s="217" t="s">
        <v>44</v>
      </c>
      <c r="O190" s="193">
        <v>0</v>
      </c>
      <c r="P190" s="193">
        <f>O190*H190</f>
        <v>0</v>
      </c>
      <c r="Q190" s="193">
        <v>0</v>
      </c>
      <c r="R190" s="193">
        <f>Q190*H190</f>
        <v>0</v>
      </c>
      <c r="S190" s="193">
        <v>0</v>
      </c>
      <c r="T190" s="194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95" t="s">
        <v>182</v>
      </c>
      <c r="AT190" s="195" t="s">
        <v>236</v>
      </c>
      <c r="AU190" s="195" t="s">
        <v>89</v>
      </c>
      <c r="AY190" s="15" t="s">
        <v>140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15" t="s">
        <v>87</v>
      </c>
      <c r="BK190" s="196">
        <f>ROUND(I190*H190,2)</f>
        <v>0</v>
      </c>
      <c r="BL190" s="15" t="s">
        <v>146</v>
      </c>
      <c r="BM190" s="195" t="s">
        <v>477</v>
      </c>
    </row>
    <row r="191" spans="1:65" s="13" customFormat="1">
      <c r="B191" s="197"/>
      <c r="C191" s="198"/>
      <c r="D191" s="199" t="s">
        <v>148</v>
      </c>
      <c r="E191" s="200" t="s">
        <v>1</v>
      </c>
      <c r="F191" s="201" t="s">
        <v>367</v>
      </c>
      <c r="G191" s="198"/>
      <c r="H191" s="202">
        <v>20</v>
      </c>
      <c r="I191" s="198"/>
      <c r="J191" s="198"/>
      <c r="K191" s="198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148</v>
      </c>
      <c r="AU191" s="207" t="s">
        <v>89</v>
      </c>
      <c r="AV191" s="13" t="s">
        <v>89</v>
      </c>
      <c r="AW191" s="13" t="s">
        <v>36</v>
      </c>
      <c r="AX191" s="13" t="s">
        <v>87</v>
      </c>
      <c r="AY191" s="207" t="s">
        <v>140</v>
      </c>
    </row>
    <row r="192" spans="1:65" s="2" customFormat="1" ht="16.5" customHeight="1">
      <c r="A192" s="30"/>
      <c r="B192" s="31"/>
      <c r="C192" s="184" t="s">
        <v>300</v>
      </c>
      <c r="D192" s="184" t="s">
        <v>142</v>
      </c>
      <c r="E192" s="185" t="s">
        <v>478</v>
      </c>
      <c r="F192" s="186" t="s">
        <v>479</v>
      </c>
      <c r="G192" s="187" t="s">
        <v>271</v>
      </c>
      <c r="H192" s="188">
        <v>20</v>
      </c>
      <c r="I192" s="189"/>
      <c r="J192" s="189">
        <f>ROUND(I192*H192,2)</f>
        <v>0</v>
      </c>
      <c r="K192" s="190"/>
      <c r="L192" s="35"/>
      <c r="M192" s="191" t="s">
        <v>1</v>
      </c>
      <c r="N192" s="192" t="s">
        <v>44</v>
      </c>
      <c r="O192" s="193">
        <v>1.6870000000000001</v>
      </c>
      <c r="P192" s="193">
        <f>O192*H192</f>
        <v>33.74</v>
      </c>
      <c r="Q192" s="193">
        <v>1.7000000000000001E-4</v>
      </c>
      <c r="R192" s="193">
        <f>Q192*H192</f>
        <v>3.4000000000000002E-3</v>
      </c>
      <c r="S192" s="193">
        <v>0</v>
      </c>
      <c r="T192" s="194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95" t="s">
        <v>146</v>
      </c>
      <c r="AT192" s="195" t="s">
        <v>142</v>
      </c>
      <c r="AU192" s="195" t="s">
        <v>89</v>
      </c>
      <c r="AY192" s="15" t="s">
        <v>140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5" t="s">
        <v>87</v>
      </c>
      <c r="BK192" s="196">
        <f>ROUND(I192*H192,2)</f>
        <v>0</v>
      </c>
      <c r="BL192" s="15" t="s">
        <v>146</v>
      </c>
      <c r="BM192" s="195" t="s">
        <v>480</v>
      </c>
    </row>
    <row r="193" spans="1:65" s="13" customFormat="1">
      <c r="B193" s="197"/>
      <c r="C193" s="198"/>
      <c r="D193" s="199" t="s">
        <v>148</v>
      </c>
      <c r="E193" s="200" t="s">
        <v>1</v>
      </c>
      <c r="F193" s="201" t="s">
        <v>367</v>
      </c>
      <c r="G193" s="198"/>
      <c r="H193" s="202">
        <v>20</v>
      </c>
      <c r="I193" s="198"/>
      <c r="J193" s="198"/>
      <c r="K193" s="198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148</v>
      </c>
      <c r="AU193" s="207" t="s">
        <v>89</v>
      </c>
      <c r="AV193" s="13" t="s">
        <v>89</v>
      </c>
      <c r="AW193" s="13" t="s">
        <v>36</v>
      </c>
      <c r="AX193" s="13" t="s">
        <v>87</v>
      </c>
      <c r="AY193" s="207" t="s">
        <v>140</v>
      </c>
    </row>
    <row r="194" spans="1:65" s="12" customFormat="1" ht="22.9" customHeight="1">
      <c r="B194" s="169"/>
      <c r="C194" s="170"/>
      <c r="D194" s="171" t="s">
        <v>78</v>
      </c>
      <c r="E194" s="182" t="s">
        <v>188</v>
      </c>
      <c r="F194" s="182" t="s">
        <v>368</v>
      </c>
      <c r="G194" s="170"/>
      <c r="H194" s="170"/>
      <c r="I194" s="170"/>
      <c r="J194" s="183">
        <f>BK194</f>
        <v>0</v>
      </c>
      <c r="K194" s="170"/>
      <c r="L194" s="174"/>
      <c r="M194" s="175"/>
      <c r="N194" s="176"/>
      <c r="O194" s="176"/>
      <c r="P194" s="177">
        <f>P195</f>
        <v>22.515000000000001</v>
      </c>
      <c r="Q194" s="176"/>
      <c r="R194" s="177">
        <f>R195</f>
        <v>0</v>
      </c>
      <c r="S194" s="176"/>
      <c r="T194" s="178">
        <f>T195</f>
        <v>0</v>
      </c>
      <c r="AR194" s="179" t="s">
        <v>87</v>
      </c>
      <c r="AT194" s="180" t="s">
        <v>78</v>
      </c>
      <c r="AU194" s="180" t="s">
        <v>87</v>
      </c>
      <c r="AY194" s="179" t="s">
        <v>140</v>
      </c>
      <c r="BK194" s="181">
        <f>BK195</f>
        <v>0</v>
      </c>
    </row>
    <row r="195" spans="1:65" s="12" customFormat="1" ht="20.85" customHeight="1">
      <c r="B195" s="169"/>
      <c r="C195" s="170"/>
      <c r="D195" s="171" t="s">
        <v>78</v>
      </c>
      <c r="E195" s="182" t="s">
        <v>369</v>
      </c>
      <c r="F195" s="182" t="s">
        <v>370</v>
      </c>
      <c r="G195" s="170"/>
      <c r="H195" s="170"/>
      <c r="I195" s="170"/>
      <c r="J195" s="183">
        <f>BK195</f>
        <v>0</v>
      </c>
      <c r="K195" s="170"/>
      <c r="L195" s="174"/>
      <c r="M195" s="175"/>
      <c r="N195" s="176"/>
      <c r="O195" s="176"/>
      <c r="P195" s="177">
        <f>SUM(P196:P201)</f>
        <v>22.515000000000001</v>
      </c>
      <c r="Q195" s="176"/>
      <c r="R195" s="177">
        <f>SUM(R196:R201)</f>
        <v>0</v>
      </c>
      <c r="S195" s="176"/>
      <c r="T195" s="178">
        <f>SUM(T196:T201)</f>
        <v>0</v>
      </c>
      <c r="AR195" s="179" t="s">
        <v>87</v>
      </c>
      <c r="AT195" s="180" t="s">
        <v>78</v>
      </c>
      <c r="AU195" s="180" t="s">
        <v>89</v>
      </c>
      <c r="AY195" s="179" t="s">
        <v>140</v>
      </c>
      <c r="BK195" s="181">
        <f>SUM(BK196:BK201)</f>
        <v>0</v>
      </c>
    </row>
    <row r="196" spans="1:65" s="2" customFormat="1" ht="16.5" customHeight="1">
      <c r="A196" s="30"/>
      <c r="B196" s="31"/>
      <c r="C196" s="184" t="s">
        <v>305</v>
      </c>
      <c r="D196" s="184" t="s">
        <v>142</v>
      </c>
      <c r="E196" s="185" t="s">
        <v>372</v>
      </c>
      <c r="F196" s="186" t="s">
        <v>373</v>
      </c>
      <c r="G196" s="187" t="s">
        <v>222</v>
      </c>
      <c r="H196" s="188">
        <v>28.5</v>
      </c>
      <c r="I196" s="189"/>
      <c r="J196" s="189">
        <f>ROUND(I196*H196,2)</f>
        <v>0</v>
      </c>
      <c r="K196" s="190"/>
      <c r="L196" s="35"/>
      <c r="M196" s="191" t="s">
        <v>1</v>
      </c>
      <c r="N196" s="192" t="s">
        <v>44</v>
      </c>
      <c r="O196" s="193">
        <v>0.13600000000000001</v>
      </c>
      <c r="P196" s="193">
        <f>O196*H196</f>
        <v>3.8760000000000003</v>
      </c>
      <c r="Q196" s="193">
        <v>0</v>
      </c>
      <c r="R196" s="193">
        <f>Q196*H196</f>
        <v>0</v>
      </c>
      <c r="S196" s="193">
        <v>0</v>
      </c>
      <c r="T196" s="194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95" t="s">
        <v>146</v>
      </c>
      <c r="AT196" s="195" t="s">
        <v>142</v>
      </c>
      <c r="AU196" s="195" t="s">
        <v>155</v>
      </c>
      <c r="AY196" s="15" t="s">
        <v>140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15" t="s">
        <v>87</v>
      </c>
      <c r="BK196" s="196">
        <f>ROUND(I196*H196,2)</f>
        <v>0</v>
      </c>
      <c r="BL196" s="15" t="s">
        <v>146</v>
      </c>
      <c r="BM196" s="195" t="s">
        <v>481</v>
      </c>
    </row>
    <row r="197" spans="1:65" s="13" customFormat="1">
      <c r="B197" s="197"/>
      <c r="C197" s="198"/>
      <c r="D197" s="199" t="s">
        <v>148</v>
      </c>
      <c r="E197" s="200" t="s">
        <v>1</v>
      </c>
      <c r="F197" s="201" t="s">
        <v>482</v>
      </c>
      <c r="G197" s="198"/>
      <c r="H197" s="202">
        <v>28.5</v>
      </c>
      <c r="I197" s="198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148</v>
      </c>
      <c r="AU197" s="207" t="s">
        <v>155</v>
      </c>
      <c r="AV197" s="13" t="s">
        <v>89</v>
      </c>
      <c r="AW197" s="13" t="s">
        <v>36</v>
      </c>
      <c r="AX197" s="13" t="s">
        <v>87</v>
      </c>
      <c r="AY197" s="207" t="s">
        <v>140</v>
      </c>
    </row>
    <row r="198" spans="1:65" s="2" customFormat="1" ht="16.5" customHeight="1">
      <c r="A198" s="30"/>
      <c r="B198" s="31"/>
      <c r="C198" s="184" t="s">
        <v>309</v>
      </c>
      <c r="D198" s="184" t="s">
        <v>142</v>
      </c>
      <c r="E198" s="185" t="s">
        <v>377</v>
      </c>
      <c r="F198" s="186" t="s">
        <v>378</v>
      </c>
      <c r="G198" s="187" t="s">
        <v>222</v>
      </c>
      <c r="H198" s="188">
        <v>28.5</v>
      </c>
      <c r="I198" s="189"/>
      <c r="J198" s="189">
        <f>ROUND(I198*H198,2)</f>
        <v>0</v>
      </c>
      <c r="K198" s="190"/>
      <c r="L198" s="35"/>
      <c r="M198" s="191" t="s">
        <v>1</v>
      </c>
      <c r="N198" s="192" t="s">
        <v>44</v>
      </c>
      <c r="O198" s="193">
        <v>0.246</v>
      </c>
      <c r="P198" s="193">
        <f>O198*H198</f>
        <v>7.0110000000000001</v>
      </c>
      <c r="Q198" s="193">
        <v>0</v>
      </c>
      <c r="R198" s="193">
        <f>Q198*H198</f>
        <v>0</v>
      </c>
      <c r="S198" s="193">
        <v>0</v>
      </c>
      <c r="T198" s="194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95" t="s">
        <v>146</v>
      </c>
      <c r="AT198" s="195" t="s">
        <v>142</v>
      </c>
      <c r="AU198" s="195" t="s">
        <v>155</v>
      </c>
      <c r="AY198" s="15" t="s">
        <v>140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5" t="s">
        <v>87</v>
      </c>
      <c r="BK198" s="196">
        <f>ROUND(I198*H198,2)</f>
        <v>0</v>
      </c>
      <c r="BL198" s="15" t="s">
        <v>146</v>
      </c>
      <c r="BM198" s="195" t="s">
        <v>483</v>
      </c>
    </row>
    <row r="199" spans="1:65" s="13" customFormat="1">
      <c r="B199" s="197"/>
      <c r="C199" s="198"/>
      <c r="D199" s="199" t="s">
        <v>148</v>
      </c>
      <c r="E199" s="200" t="s">
        <v>1</v>
      </c>
      <c r="F199" s="201" t="s">
        <v>482</v>
      </c>
      <c r="G199" s="198"/>
      <c r="H199" s="202">
        <v>28.5</v>
      </c>
      <c r="I199" s="198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148</v>
      </c>
      <c r="AU199" s="207" t="s">
        <v>155</v>
      </c>
      <c r="AV199" s="13" t="s">
        <v>89</v>
      </c>
      <c r="AW199" s="13" t="s">
        <v>36</v>
      </c>
      <c r="AX199" s="13" t="s">
        <v>87</v>
      </c>
      <c r="AY199" s="207" t="s">
        <v>140</v>
      </c>
    </row>
    <row r="200" spans="1:65" s="2" customFormat="1" ht="16.5" customHeight="1">
      <c r="A200" s="30"/>
      <c r="B200" s="31"/>
      <c r="C200" s="184" t="s">
        <v>314</v>
      </c>
      <c r="D200" s="184" t="s">
        <v>142</v>
      </c>
      <c r="E200" s="185" t="s">
        <v>381</v>
      </c>
      <c r="F200" s="186" t="s">
        <v>382</v>
      </c>
      <c r="G200" s="187" t="s">
        <v>222</v>
      </c>
      <c r="H200" s="188">
        <v>684</v>
      </c>
      <c r="I200" s="189"/>
      <c r="J200" s="189">
        <f>ROUND(I200*H200,2)</f>
        <v>0</v>
      </c>
      <c r="K200" s="190"/>
      <c r="L200" s="35"/>
      <c r="M200" s="191" t="s">
        <v>1</v>
      </c>
      <c r="N200" s="192" t="s">
        <v>44</v>
      </c>
      <c r="O200" s="193">
        <v>1.7000000000000001E-2</v>
      </c>
      <c r="P200" s="193">
        <f>O200*H200</f>
        <v>11.628</v>
      </c>
      <c r="Q200" s="193">
        <v>0</v>
      </c>
      <c r="R200" s="193">
        <f>Q200*H200</f>
        <v>0</v>
      </c>
      <c r="S200" s="193">
        <v>0</v>
      </c>
      <c r="T200" s="194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95" t="s">
        <v>146</v>
      </c>
      <c r="AT200" s="195" t="s">
        <v>142</v>
      </c>
      <c r="AU200" s="195" t="s">
        <v>155</v>
      </c>
      <c r="AY200" s="15" t="s">
        <v>140</v>
      </c>
      <c r="BE200" s="196">
        <f>IF(N200="základní",J200,0)</f>
        <v>0</v>
      </c>
      <c r="BF200" s="196">
        <f>IF(N200="snížená",J200,0)</f>
        <v>0</v>
      </c>
      <c r="BG200" s="196">
        <f>IF(N200="zákl. přenesená",J200,0)</f>
        <v>0</v>
      </c>
      <c r="BH200" s="196">
        <f>IF(N200="sníž. přenesená",J200,0)</f>
        <v>0</v>
      </c>
      <c r="BI200" s="196">
        <f>IF(N200="nulová",J200,0)</f>
        <v>0</v>
      </c>
      <c r="BJ200" s="15" t="s">
        <v>87</v>
      </c>
      <c r="BK200" s="196">
        <f>ROUND(I200*H200,2)</f>
        <v>0</v>
      </c>
      <c r="BL200" s="15" t="s">
        <v>146</v>
      </c>
      <c r="BM200" s="195" t="s">
        <v>484</v>
      </c>
    </row>
    <row r="201" spans="1:65" s="13" customFormat="1">
      <c r="B201" s="197"/>
      <c r="C201" s="198"/>
      <c r="D201" s="199" t="s">
        <v>148</v>
      </c>
      <c r="E201" s="200" t="s">
        <v>1</v>
      </c>
      <c r="F201" s="201" t="s">
        <v>485</v>
      </c>
      <c r="G201" s="198"/>
      <c r="H201" s="202">
        <v>684</v>
      </c>
      <c r="I201" s="198"/>
      <c r="J201" s="198"/>
      <c r="K201" s="198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148</v>
      </c>
      <c r="AU201" s="207" t="s">
        <v>155</v>
      </c>
      <c r="AV201" s="13" t="s">
        <v>89</v>
      </c>
      <c r="AW201" s="13" t="s">
        <v>36</v>
      </c>
      <c r="AX201" s="13" t="s">
        <v>87</v>
      </c>
      <c r="AY201" s="207" t="s">
        <v>140</v>
      </c>
    </row>
    <row r="202" spans="1:65" s="12" customFormat="1" ht="22.9" customHeight="1">
      <c r="B202" s="169"/>
      <c r="C202" s="170"/>
      <c r="D202" s="171" t="s">
        <v>78</v>
      </c>
      <c r="E202" s="182" t="s">
        <v>385</v>
      </c>
      <c r="F202" s="182" t="s">
        <v>386</v>
      </c>
      <c r="G202" s="170"/>
      <c r="H202" s="170"/>
      <c r="I202" s="170"/>
      <c r="J202" s="183">
        <f>BK202</f>
        <v>0</v>
      </c>
      <c r="K202" s="170"/>
      <c r="L202" s="174"/>
      <c r="M202" s="175"/>
      <c r="N202" s="176"/>
      <c r="O202" s="176"/>
      <c r="P202" s="177">
        <f>SUM(P203:P204)</f>
        <v>0</v>
      </c>
      <c r="Q202" s="176"/>
      <c r="R202" s="177">
        <f>SUM(R203:R204)</f>
        <v>0</v>
      </c>
      <c r="S202" s="176"/>
      <c r="T202" s="178">
        <f>SUM(T203:T204)</f>
        <v>0</v>
      </c>
      <c r="AR202" s="179" t="s">
        <v>87</v>
      </c>
      <c r="AT202" s="180" t="s">
        <v>78</v>
      </c>
      <c r="AU202" s="180" t="s">
        <v>87</v>
      </c>
      <c r="AY202" s="179" t="s">
        <v>140</v>
      </c>
      <c r="BK202" s="181">
        <f>SUM(BK203:BK204)</f>
        <v>0</v>
      </c>
    </row>
    <row r="203" spans="1:65" s="2" customFormat="1" ht="16.5" customHeight="1">
      <c r="A203" s="30"/>
      <c r="B203" s="31"/>
      <c r="C203" s="184" t="s">
        <v>318</v>
      </c>
      <c r="D203" s="184" t="s">
        <v>142</v>
      </c>
      <c r="E203" s="185" t="s">
        <v>387</v>
      </c>
      <c r="F203" s="186" t="s">
        <v>388</v>
      </c>
      <c r="G203" s="187" t="s">
        <v>222</v>
      </c>
      <c r="H203" s="188">
        <v>1.5</v>
      </c>
      <c r="I203" s="189"/>
      <c r="J203" s="189">
        <f>ROUND(I203*H203,2)</f>
        <v>0</v>
      </c>
      <c r="K203" s="190"/>
      <c r="L203" s="35"/>
      <c r="M203" s="191" t="s">
        <v>1</v>
      </c>
      <c r="N203" s="192" t="s">
        <v>44</v>
      </c>
      <c r="O203" s="193">
        <v>0</v>
      </c>
      <c r="P203" s="193">
        <f>O203*H203</f>
        <v>0</v>
      </c>
      <c r="Q203" s="193">
        <v>0</v>
      </c>
      <c r="R203" s="193">
        <f>Q203*H203</f>
        <v>0</v>
      </c>
      <c r="S203" s="193">
        <v>0</v>
      </c>
      <c r="T203" s="194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95" t="s">
        <v>146</v>
      </c>
      <c r="AT203" s="195" t="s">
        <v>142</v>
      </c>
      <c r="AU203" s="195" t="s">
        <v>89</v>
      </c>
      <c r="AY203" s="15" t="s">
        <v>140</v>
      </c>
      <c r="BE203" s="196">
        <f>IF(N203="základní",J203,0)</f>
        <v>0</v>
      </c>
      <c r="BF203" s="196">
        <f>IF(N203="snížená",J203,0)</f>
        <v>0</v>
      </c>
      <c r="BG203" s="196">
        <f>IF(N203="zákl. přenesená",J203,0)</f>
        <v>0</v>
      </c>
      <c r="BH203" s="196">
        <f>IF(N203="sníž. přenesená",J203,0)</f>
        <v>0</v>
      </c>
      <c r="BI203" s="196">
        <f>IF(N203="nulová",J203,0)</f>
        <v>0</v>
      </c>
      <c r="BJ203" s="15" t="s">
        <v>87</v>
      </c>
      <c r="BK203" s="196">
        <f>ROUND(I203*H203,2)</f>
        <v>0</v>
      </c>
      <c r="BL203" s="15" t="s">
        <v>146</v>
      </c>
      <c r="BM203" s="195" t="s">
        <v>486</v>
      </c>
    </row>
    <row r="204" spans="1:65" s="13" customFormat="1">
      <c r="B204" s="197"/>
      <c r="C204" s="198"/>
      <c r="D204" s="199" t="s">
        <v>148</v>
      </c>
      <c r="E204" s="200" t="s">
        <v>1</v>
      </c>
      <c r="F204" s="201" t="s">
        <v>487</v>
      </c>
      <c r="G204" s="198"/>
      <c r="H204" s="202">
        <v>1.5</v>
      </c>
      <c r="I204" s="198"/>
      <c r="J204" s="198"/>
      <c r="K204" s="198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148</v>
      </c>
      <c r="AU204" s="207" t="s">
        <v>89</v>
      </c>
      <c r="AV204" s="13" t="s">
        <v>89</v>
      </c>
      <c r="AW204" s="13" t="s">
        <v>36</v>
      </c>
      <c r="AX204" s="13" t="s">
        <v>87</v>
      </c>
      <c r="AY204" s="207" t="s">
        <v>140</v>
      </c>
    </row>
    <row r="205" spans="1:65" s="12" customFormat="1" ht="22.9" customHeight="1">
      <c r="B205" s="169"/>
      <c r="C205" s="170"/>
      <c r="D205" s="171" t="s">
        <v>78</v>
      </c>
      <c r="E205" s="182" t="s">
        <v>391</v>
      </c>
      <c r="F205" s="182" t="s">
        <v>370</v>
      </c>
      <c r="G205" s="170"/>
      <c r="H205" s="170"/>
      <c r="I205" s="170"/>
      <c r="J205" s="183">
        <f>BK205</f>
        <v>0</v>
      </c>
      <c r="K205" s="170"/>
      <c r="L205" s="174"/>
      <c r="M205" s="175"/>
      <c r="N205" s="176"/>
      <c r="O205" s="176"/>
      <c r="P205" s="177">
        <f>P206</f>
        <v>478.36115999999998</v>
      </c>
      <c r="Q205" s="176"/>
      <c r="R205" s="177">
        <f>R206</f>
        <v>0</v>
      </c>
      <c r="S205" s="176"/>
      <c r="T205" s="178">
        <f>T206</f>
        <v>0</v>
      </c>
      <c r="AR205" s="179" t="s">
        <v>87</v>
      </c>
      <c r="AT205" s="180" t="s">
        <v>78</v>
      </c>
      <c r="AU205" s="180" t="s">
        <v>87</v>
      </c>
      <c r="AY205" s="179" t="s">
        <v>140</v>
      </c>
      <c r="BK205" s="181">
        <f>BK206</f>
        <v>0</v>
      </c>
    </row>
    <row r="206" spans="1:65" s="2" customFormat="1" ht="16.5" customHeight="1">
      <c r="A206" s="30"/>
      <c r="B206" s="31"/>
      <c r="C206" s="184" t="s">
        <v>322</v>
      </c>
      <c r="D206" s="184" t="s">
        <v>142</v>
      </c>
      <c r="E206" s="185" t="s">
        <v>488</v>
      </c>
      <c r="F206" s="186" t="s">
        <v>489</v>
      </c>
      <c r="G206" s="187" t="s">
        <v>222</v>
      </c>
      <c r="H206" s="188">
        <v>323.21699999999998</v>
      </c>
      <c r="I206" s="189"/>
      <c r="J206" s="189">
        <f>ROUND(I206*H206,2)</f>
        <v>0</v>
      </c>
      <c r="K206" s="190"/>
      <c r="L206" s="35"/>
      <c r="M206" s="218" t="s">
        <v>1</v>
      </c>
      <c r="N206" s="219" t="s">
        <v>44</v>
      </c>
      <c r="O206" s="220">
        <v>1.48</v>
      </c>
      <c r="P206" s="220">
        <f>O206*H206</f>
        <v>478.36115999999998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95" t="s">
        <v>146</v>
      </c>
      <c r="AT206" s="195" t="s">
        <v>142</v>
      </c>
      <c r="AU206" s="195" t="s">
        <v>89</v>
      </c>
      <c r="AY206" s="15" t="s">
        <v>140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15" t="s">
        <v>87</v>
      </c>
      <c r="BK206" s="196">
        <f>ROUND(I206*H206,2)</f>
        <v>0</v>
      </c>
      <c r="BL206" s="15" t="s">
        <v>146</v>
      </c>
      <c r="BM206" s="195" t="s">
        <v>490</v>
      </c>
    </row>
    <row r="207" spans="1:65" s="2" customFormat="1" ht="6.95" customHeight="1">
      <c r="A207" s="30"/>
      <c r="B207" s="50"/>
      <c r="C207" s="51"/>
      <c r="D207" s="51"/>
      <c r="E207" s="51"/>
      <c r="F207" s="51"/>
      <c r="G207" s="51"/>
      <c r="H207" s="51"/>
      <c r="I207" s="51"/>
      <c r="J207" s="51"/>
      <c r="K207" s="51"/>
      <c r="L207" s="35"/>
      <c r="M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</row>
  </sheetData>
  <sheetProtection formatColumns="0" formatRows="0" autoFilter="0"/>
  <autoFilter ref="C123:K206" xr:uid="{00000000-0009-0000-0000-000002000000}"/>
  <mergeCells count="8">
    <mergeCell ref="E114:H114"/>
    <mergeCell ref="E116:H116"/>
    <mergeCell ref="L2:V2"/>
    <mergeCell ref="E7:H7"/>
    <mergeCell ref="E9:H9"/>
    <mergeCell ref="E27:H27"/>
    <mergeCell ref="E84:H84"/>
    <mergeCell ref="E86:H86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305"/>
  <sheetViews>
    <sheetView showGridLines="0" topLeftCell="A126" workbookViewId="0">
      <selection activeCell="I127" sqref="I127:I30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0"/>
    </row>
    <row r="2" spans="1:46" s="1" customFormat="1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5" t="s">
        <v>96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8"/>
      <c r="AT3" s="15" t="s">
        <v>89</v>
      </c>
    </row>
    <row r="4" spans="1:46" s="1" customFormat="1" ht="24.95" customHeight="1">
      <c r="B4" s="18"/>
      <c r="D4" s="106" t="s">
        <v>106</v>
      </c>
      <c r="L4" s="18"/>
      <c r="M4" s="107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8" t="s">
        <v>14</v>
      </c>
      <c r="L6" s="18"/>
    </row>
    <row r="7" spans="1:46" s="1" customFormat="1" ht="16.5" customHeight="1">
      <c r="B7" s="18"/>
      <c r="E7" s="330" t="str">
        <f>'Rekapitulace stavby'!K6</f>
        <v xml:space="preserve"> VALTICE – ul. Jiráskova a ul. Vilová, kanalizace a vodovod, SO 02 - Jiráskova</v>
      </c>
      <c r="F7" s="331"/>
      <c r="G7" s="331"/>
      <c r="H7" s="331"/>
      <c r="L7" s="18"/>
    </row>
    <row r="8" spans="1:46" s="2" customFormat="1" ht="12" customHeight="1">
      <c r="A8" s="30"/>
      <c r="B8" s="35"/>
      <c r="C8" s="30"/>
      <c r="D8" s="108" t="s">
        <v>107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332" t="s">
        <v>491</v>
      </c>
      <c r="F9" s="333"/>
      <c r="G9" s="333"/>
      <c r="H9" s="333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8" t="s">
        <v>16</v>
      </c>
      <c r="E11" s="30"/>
      <c r="F11" s="109" t="s">
        <v>97</v>
      </c>
      <c r="G11" s="30"/>
      <c r="H11" s="30"/>
      <c r="I11" s="108" t="s">
        <v>18</v>
      </c>
      <c r="J11" s="109" t="s">
        <v>492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8" t="s">
        <v>20</v>
      </c>
      <c r="E12" s="30"/>
      <c r="F12" s="109" t="s">
        <v>21</v>
      </c>
      <c r="G12" s="30"/>
      <c r="H12" s="30"/>
      <c r="I12" s="108" t="s">
        <v>22</v>
      </c>
      <c r="J12" s="110" t="str">
        <f>'Rekapitulace stavby'!AN8</f>
        <v>27. 5. 2020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21.75" customHeight="1">
      <c r="A13" s="30"/>
      <c r="B13" s="35"/>
      <c r="C13" s="30"/>
      <c r="D13" s="111" t="s">
        <v>24</v>
      </c>
      <c r="E13" s="30"/>
      <c r="F13" s="112" t="s">
        <v>25</v>
      </c>
      <c r="G13" s="30"/>
      <c r="H13" s="30"/>
      <c r="I13" s="111" t="s">
        <v>26</v>
      </c>
      <c r="J13" s="112" t="s">
        <v>397</v>
      </c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8" t="s">
        <v>28</v>
      </c>
      <c r="E14" s="30"/>
      <c r="F14" s="30"/>
      <c r="G14" s="30"/>
      <c r="H14" s="30"/>
      <c r="I14" s="108" t="s">
        <v>29</v>
      </c>
      <c r="J14" s="109" t="s">
        <v>1</v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9" t="s">
        <v>30</v>
      </c>
      <c r="F15" s="30"/>
      <c r="G15" s="30"/>
      <c r="H15" s="30"/>
      <c r="I15" s="108" t="s">
        <v>31</v>
      </c>
      <c r="J15" s="109" t="s">
        <v>1</v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8" t="s">
        <v>32</v>
      </c>
      <c r="E17" s="30"/>
      <c r="F17" s="30"/>
      <c r="G17" s="30"/>
      <c r="H17" s="30"/>
      <c r="I17" s="108" t="s">
        <v>29</v>
      </c>
      <c r="J17" s="109" t="s">
        <v>1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109" t="s">
        <v>33</v>
      </c>
      <c r="F18" s="30"/>
      <c r="G18" s="30"/>
      <c r="H18" s="30"/>
      <c r="I18" s="108" t="s">
        <v>31</v>
      </c>
      <c r="J18" s="109" t="s">
        <v>1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8" t="s">
        <v>34</v>
      </c>
      <c r="E20" s="30"/>
      <c r="F20" s="30"/>
      <c r="G20" s="30"/>
      <c r="H20" s="30"/>
      <c r="I20" s="108" t="s">
        <v>29</v>
      </c>
      <c r="J20" s="109" t="s">
        <v>1</v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9" t="s">
        <v>35</v>
      </c>
      <c r="F21" s="30"/>
      <c r="G21" s="30"/>
      <c r="H21" s="30"/>
      <c r="I21" s="108" t="s">
        <v>31</v>
      </c>
      <c r="J21" s="109" t="s">
        <v>1</v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8" t="s">
        <v>37</v>
      </c>
      <c r="E23" s="30"/>
      <c r="F23" s="30"/>
      <c r="G23" s="30"/>
      <c r="H23" s="30"/>
      <c r="I23" s="108" t="s">
        <v>29</v>
      </c>
      <c r="J23" s="109" t="s">
        <v>1</v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9" t="s">
        <v>35</v>
      </c>
      <c r="F24" s="30"/>
      <c r="G24" s="30"/>
      <c r="H24" s="30"/>
      <c r="I24" s="108" t="s">
        <v>31</v>
      </c>
      <c r="J24" s="109" t="s">
        <v>1</v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8" t="s">
        <v>38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3"/>
      <c r="B27" s="114"/>
      <c r="C27" s="113"/>
      <c r="D27" s="113"/>
      <c r="E27" s="334" t="s">
        <v>1</v>
      </c>
      <c r="F27" s="334"/>
      <c r="G27" s="334"/>
      <c r="H27" s="334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16"/>
      <c r="E29" s="116"/>
      <c r="F29" s="116"/>
      <c r="G29" s="116"/>
      <c r="H29" s="116"/>
      <c r="I29" s="116"/>
      <c r="J29" s="116"/>
      <c r="K29" s="116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7" t="s">
        <v>39</v>
      </c>
      <c r="E30" s="30"/>
      <c r="F30" s="30"/>
      <c r="G30" s="30"/>
      <c r="H30" s="30"/>
      <c r="I30" s="30"/>
      <c r="J30" s="118">
        <f>ROUND(J124,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5"/>
      <c r="C31" s="30"/>
      <c r="D31" s="116"/>
      <c r="E31" s="116"/>
      <c r="F31" s="116"/>
      <c r="G31" s="116"/>
      <c r="H31" s="116"/>
      <c r="I31" s="116"/>
      <c r="J31" s="116"/>
      <c r="K31" s="116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5"/>
      <c r="C32" s="30"/>
      <c r="D32" s="30"/>
      <c r="E32" s="30"/>
      <c r="F32" s="119" t="s">
        <v>41</v>
      </c>
      <c r="G32" s="30"/>
      <c r="H32" s="30"/>
      <c r="I32" s="119" t="s">
        <v>40</v>
      </c>
      <c r="J32" s="119" t="s">
        <v>42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5"/>
      <c r="C33" s="30"/>
      <c r="D33" s="120" t="s">
        <v>43</v>
      </c>
      <c r="E33" s="108" t="s">
        <v>44</v>
      </c>
      <c r="F33" s="121">
        <f>ROUND((SUM(BE124:BE304)),  2)</f>
        <v>0</v>
      </c>
      <c r="G33" s="30"/>
      <c r="H33" s="30"/>
      <c r="I33" s="122">
        <v>0.21</v>
      </c>
      <c r="J33" s="121">
        <f>ROUND(((SUM(BE124:BE304))*I33),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108" t="s">
        <v>45</v>
      </c>
      <c r="F34" s="121">
        <f>ROUND((SUM(BF124:BF304)),  2)</f>
        <v>0</v>
      </c>
      <c r="G34" s="30"/>
      <c r="H34" s="30"/>
      <c r="I34" s="122">
        <v>0.15</v>
      </c>
      <c r="J34" s="121">
        <f>ROUND(((SUM(BF124:BF304))*I34),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5"/>
      <c r="C35" s="30"/>
      <c r="D35" s="30"/>
      <c r="E35" s="108" t="s">
        <v>46</v>
      </c>
      <c r="F35" s="121">
        <f>ROUND((SUM(BG124:BG304)),  2)</f>
        <v>0</v>
      </c>
      <c r="G35" s="30"/>
      <c r="H35" s="30"/>
      <c r="I35" s="122">
        <v>0.21</v>
      </c>
      <c r="J35" s="121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5"/>
      <c r="C36" s="30"/>
      <c r="D36" s="30"/>
      <c r="E36" s="108" t="s">
        <v>47</v>
      </c>
      <c r="F36" s="121">
        <f>ROUND((SUM(BH124:BH304)),  2)</f>
        <v>0</v>
      </c>
      <c r="G36" s="30"/>
      <c r="H36" s="30"/>
      <c r="I36" s="122">
        <v>0.15</v>
      </c>
      <c r="J36" s="121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08" t="s">
        <v>48</v>
      </c>
      <c r="F37" s="121">
        <f>ROUND((SUM(BI124:BI304)),  2)</f>
        <v>0</v>
      </c>
      <c r="G37" s="30"/>
      <c r="H37" s="30"/>
      <c r="I37" s="122">
        <v>0</v>
      </c>
      <c r="J37" s="121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3"/>
      <c r="D39" s="124" t="s">
        <v>49</v>
      </c>
      <c r="E39" s="125"/>
      <c r="F39" s="125"/>
      <c r="G39" s="126" t="s">
        <v>50</v>
      </c>
      <c r="H39" s="127" t="s">
        <v>51</v>
      </c>
      <c r="I39" s="125"/>
      <c r="J39" s="128">
        <f>SUM(J30:J37)</f>
        <v>0</v>
      </c>
      <c r="K39" s="129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2" customFormat="1" ht="14.45" customHeight="1">
      <c r="B49" s="47"/>
      <c r="D49" s="130" t="s">
        <v>52</v>
      </c>
      <c r="E49" s="131"/>
      <c r="F49" s="131"/>
      <c r="G49" s="130" t="s">
        <v>53</v>
      </c>
      <c r="H49" s="131"/>
      <c r="I49" s="131"/>
      <c r="J49" s="131"/>
      <c r="K49" s="131"/>
      <c r="L49" s="47"/>
    </row>
    <row r="50" spans="1:31">
      <c r="B50" s="18"/>
      <c r="L50" s="18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 s="2" customFormat="1" ht="12.75">
      <c r="A60" s="30"/>
      <c r="B60" s="35"/>
      <c r="C60" s="30"/>
      <c r="D60" s="132" t="s">
        <v>54</v>
      </c>
      <c r="E60" s="133"/>
      <c r="F60" s="134" t="s">
        <v>55</v>
      </c>
      <c r="G60" s="132" t="s">
        <v>54</v>
      </c>
      <c r="H60" s="133"/>
      <c r="I60" s="133"/>
      <c r="J60" s="135" t="s">
        <v>55</v>
      </c>
      <c r="K60" s="133"/>
      <c r="L60" s="47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31">
      <c r="B61" s="18"/>
      <c r="L61" s="18"/>
    </row>
    <row r="62" spans="1:31">
      <c r="B62" s="18"/>
      <c r="L62" s="18"/>
    </row>
    <row r="63" spans="1:31">
      <c r="B63" s="18"/>
      <c r="L63" s="18"/>
    </row>
    <row r="64" spans="1:31" s="2" customFormat="1" ht="12.75">
      <c r="A64" s="30"/>
      <c r="B64" s="35"/>
      <c r="C64" s="30"/>
      <c r="D64" s="130" t="s">
        <v>56</v>
      </c>
      <c r="E64" s="136"/>
      <c r="F64" s="136"/>
      <c r="G64" s="130" t="s">
        <v>57</v>
      </c>
      <c r="H64" s="136"/>
      <c r="I64" s="136"/>
      <c r="J64" s="136"/>
      <c r="K64" s="136"/>
      <c r="L64" s="47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5" spans="1:31">
      <c r="B65" s="18"/>
      <c r="L65" s="18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 s="2" customFormat="1" ht="12.75">
      <c r="A75" s="30"/>
      <c r="B75" s="35"/>
      <c r="C75" s="30"/>
      <c r="D75" s="132" t="s">
        <v>54</v>
      </c>
      <c r="E75" s="133"/>
      <c r="F75" s="134" t="s">
        <v>55</v>
      </c>
      <c r="G75" s="132" t="s">
        <v>54</v>
      </c>
      <c r="H75" s="133"/>
      <c r="I75" s="133"/>
      <c r="J75" s="135" t="s">
        <v>55</v>
      </c>
      <c r="K75" s="133"/>
      <c r="L75" s="47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4.45" customHeight="1">
      <c r="A76" s="30"/>
      <c r="B76" s="137"/>
      <c r="C76" s="138"/>
      <c r="D76" s="138"/>
      <c r="E76" s="138"/>
      <c r="F76" s="138"/>
      <c r="G76" s="138"/>
      <c r="H76" s="138"/>
      <c r="I76" s="138"/>
      <c r="J76" s="138"/>
      <c r="K76" s="138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80" spans="1:31" s="2" customFormat="1" ht="6.95" customHeight="1">
      <c r="A80" s="30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47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47" s="2" customFormat="1" ht="24.95" customHeight="1">
      <c r="A81" s="30"/>
      <c r="B81" s="31"/>
      <c r="C81" s="21" t="s">
        <v>110</v>
      </c>
      <c r="D81" s="32"/>
      <c r="E81" s="32"/>
      <c r="F81" s="32"/>
      <c r="G81" s="32"/>
      <c r="H81" s="32"/>
      <c r="I81" s="32"/>
      <c r="J81" s="32"/>
      <c r="K81" s="32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6.95" customHeight="1">
      <c r="A82" s="30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12" customHeight="1">
      <c r="A83" s="30"/>
      <c r="B83" s="31"/>
      <c r="C83" s="26" t="s">
        <v>14</v>
      </c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6.5" customHeight="1">
      <c r="A84" s="30"/>
      <c r="B84" s="31"/>
      <c r="C84" s="32"/>
      <c r="D84" s="32"/>
      <c r="E84" s="327" t="str">
        <f>E7</f>
        <v xml:space="preserve"> VALTICE – ul. Jiráskova a ul. Vilová, kanalizace a vodovod, SO 02 - Jiráskova</v>
      </c>
      <c r="F84" s="328"/>
      <c r="G84" s="328"/>
      <c r="H84" s="328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2" customHeight="1">
      <c r="A85" s="30"/>
      <c r="B85" s="31"/>
      <c r="C85" s="26" t="s">
        <v>107</v>
      </c>
      <c r="D85" s="32"/>
      <c r="E85" s="32"/>
      <c r="F85" s="32"/>
      <c r="G85" s="32"/>
      <c r="H85" s="32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6.5" customHeight="1">
      <c r="A86" s="30"/>
      <c r="B86" s="31"/>
      <c r="C86" s="32"/>
      <c r="D86" s="32"/>
      <c r="E86" s="316" t="str">
        <f>E9</f>
        <v>SO 02.2.1 - Oprava vodovodu</v>
      </c>
      <c r="F86" s="329"/>
      <c r="G86" s="329"/>
      <c r="H86" s="329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6.95" customHeight="1">
      <c r="A87" s="30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12" customHeight="1">
      <c r="A88" s="30"/>
      <c r="B88" s="31"/>
      <c r="C88" s="26" t="s">
        <v>20</v>
      </c>
      <c r="D88" s="32"/>
      <c r="E88" s="32"/>
      <c r="F88" s="24" t="str">
        <f>F12</f>
        <v>Valtice</v>
      </c>
      <c r="G88" s="32"/>
      <c r="H88" s="32"/>
      <c r="I88" s="26" t="s">
        <v>22</v>
      </c>
      <c r="J88" s="62" t="str">
        <f>IF(J12="","",J12)</f>
        <v>27. 5. 2020</v>
      </c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6.95" customHeight="1">
      <c r="A89" s="30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15.2" customHeight="1">
      <c r="A90" s="30"/>
      <c r="B90" s="31"/>
      <c r="C90" s="26" t="s">
        <v>28</v>
      </c>
      <c r="D90" s="32"/>
      <c r="E90" s="32"/>
      <c r="F90" s="24" t="str">
        <f>E15</f>
        <v>Vodovody a kanalizace Břeclav, a.s.</v>
      </c>
      <c r="G90" s="32"/>
      <c r="H90" s="32"/>
      <c r="I90" s="26" t="s">
        <v>34</v>
      </c>
      <c r="J90" s="28" t="str">
        <f>E21</f>
        <v>Jiří Třináctý, DiS.</v>
      </c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6" t="s">
        <v>32</v>
      </c>
      <c r="D91" s="32"/>
      <c r="E91" s="32"/>
      <c r="F91" s="24" t="str">
        <f>IF(E18="","",E18)</f>
        <v>není znám</v>
      </c>
      <c r="G91" s="32"/>
      <c r="H91" s="32"/>
      <c r="I91" s="26" t="s">
        <v>37</v>
      </c>
      <c r="J91" s="28" t="str">
        <f>E24</f>
        <v>Jiří Třináctý, DiS.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0.35" customHeight="1">
      <c r="A92" s="30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29.25" customHeight="1">
      <c r="A93" s="30"/>
      <c r="B93" s="31"/>
      <c r="C93" s="141" t="s">
        <v>111</v>
      </c>
      <c r="D93" s="142"/>
      <c r="E93" s="142"/>
      <c r="F93" s="142"/>
      <c r="G93" s="142"/>
      <c r="H93" s="142"/>
      <c r="I93" s="142"/>
      <c r="J93" s="143" t="s">
        <v>112</v>
      </c>
      <c r="K93" s="14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10.35" customHeight="1">
      <c r="A94" s="30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22.9" customHeight="1">
      <c r="A95" s="30"/>
      <c r="B95" s="31"/>
      <c r="C95" s="144" t="s">
        <v>113</v>
      </c>
      <c r="D95" s="32"/>
      <c r="E95" s="32"/>
      <c r="F95" s="32"/>
      <c r="G95" s="32"/>
      <c r="H95" s="32"/>
      <c r="I95" s="32"/>
      <c r="J95" s="80">
        <f>J124</f>
        <v>0</v>
      </c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U95" s="15" t="s">
        <v>114</v>
      </c>
    </row>
    <row r="96" spans="1:47" s="9" customFormat="1" ht="24.95" customHeight="1">
      <c r="B96" s="145"/>
      <c r="C96" s="146"/>
      <c r="D96" s="147" t="s">
        <v>115</v>
      </c>
      <c r="E96" s="148"/>
      <c r="F96" s="148"/>
      <c r="G96" s="148"/>
      <c r="H96" s="148"/>
      <c r="I96" s="148"/>
      <c r="J96" s="149">
        <f>J125</f>
        <v>0</v>
      </c>
      <c r="K96" s="146"/>
      <c r="L96" s="150"/>
    </row>
    <row r="97" spans="1:31" s="10" customFormat="1" ht="19.899999999999999" customHeight="1">
      <c r="B97" s="151"/>
      <c r="C97" s="152"/>
      <c r="D97" s="153" t="s">
        <v>116</v>
      </c>
      <c r="E97" s="154"/>
      <c r="F97" s="154"/>
      <c r="G97" s="154"/>
      <c r="H97" s="154"/>
      <c r="I97" s="154"/>
      <c r="J97" s="155">
        <f>J126</f>
        <v>0</v>
      </c>
      <c r="K97" s="152"/>
      <c r="L97" s="156"/>
    </row>
    <row r="98" spans="1:31" s="10" customFormat="1" ht="19.899999999999999" customHeight="1">
      <c r="B98" s="151"/>
      <c r="C98" s="152"/>
      <c r="D98" s="153" t="s">
        <v>119</v>
      </c>
      <c r="E98" s="154"/>
      <c r="F98" s="154"/>
      <c r="G98" s="154"/>
      <c r="H98" s="154"/>
      <c r="I98" s="154"/>
      <c r="J98" s="155">
        <f>J167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493</v>
      </c>
      <c r="E99" s="154"/>
      <c r="F99" s="154"/>
      <c r="G99" s="154"/>
      <c r="H99" s="154"/>
      <c r="I99" s="154"/>
      <c r="J99" s="155">
        <f>J182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120</v>
      </c>
      <c r="E100" s="154"/>
      <c r="F100" s="154"/>
      <c r="G100" s="154"/>
      <c r="H100" s="154"/>
      <c r="I100" s="154"/>
      <c r="J100" s="155">
        <f>J199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121</v>
      </c>
      <c r="E101" s="154"/>
      <c r="F101" s="154"/>
      <c r="G101" s="154"/>
      <c r="H101" s="154"/>
      <c r="I101" s="154"/>
      <c r="J101" s="155">
        <f>J286</f>
        <v>0</v>
      </c>
      <c r="K101" s="152"/>
      <c r="L101" s="156"/>
    </row>
    <row r="102" spans="1:31" s="10" customFormat="1" ht="14.85" customHeight="1">
      <c r="B102" s="151"/>
      <c r="C102" s="152"/>
      <c r="D102" s="153" t="s">
        <v>122</v>
      </c>
      <c r="E102" s="154"/>
      <c r="F102" s="154"/>
      <c r="G102" s="154"/>
      <c r="H102" s="154"/>
      <c r="I102" s="154"/>
      <c r="J102" s="155">
        <f>J293</f>
        <v>0</v>
      </c>
      <c r="K102" s="152"/>
      <c r="L102" s="156"/>
    </row>
    <row r="103" spans="1:31" s="10" customFormat="1" ht="19.899999999999999" customHeight="1">
      <c r="B103" s="151"/>
      <c r="C103" s="152"/>
      <c r="D103" s="153" t="s">
        <v>123</v>
      </c>
      <c r="E103" s="154"/>
      <c r="F103" s="154"/>
      <c r="G103" s="154"/>
      <c r="H103" s="154"/>
      <c r="I103" s="154"/>
      <c r="J103" s="155">
        <f>J300</f>
        <v>0</v>
      </c>
      <c r="K103" s="152"/>
      <c r="L103" s="156"/>
    </row>
    <row r="104" spans="1:31" s="10" customFormat="1" ht="19.899999999999999" customHeight="1">
      <c r="B104" s="151"/>
      <c r="C104" s="152"/>
      <c r="D104" s="153" t="s">
        <v>124</v>
      </c>
      <c r="E104" s="154"/>
      <c r="F104" s="154"/>
      <c r="G104" s="154"/>
      <c r="H104" s="154"/>
      <c r="I104" s="154"/>
      <c r="J104" s="155">
        <f>J303</f>
        <v>0</v>
      </c>
      <c r="K104" s="152"/>
      <c r="L104" s="156"/>
    </row>
    <row r="105" spans="1:31" s="2" customFormat="1" ht="21.75" customHeight="1">
      <c r="A105" s="30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47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7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2" customFormat="1" ht="6.95" customHeight="1">
      <c r="A110" s="30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5" customHeight="1">
      <c r="A111" s="30"/>
      <c r="B111" s="31"/>
      <c r="C111" s="21" t="s">
        <v>125</v>
      </c>
      <c r="D111" s="32"/>
      <c r="E111" s="32"/>
      <c r="F111" s="32"/>
      <c r="G111" s="32"/>
      <c r="H111" s="32"/>
      <c r="I111" s="32"/>
      <c r="J111" s="32"/>
      <c r="K111" s="32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6" t="s">
        <v>14</v>
      </c>
      <c r="D113" s="32"/>
      <c r="E113" s="32"/>
      <c r="F113" s="32"/>
      <c r="G113" s="32"/>
      <c r="H113" s="32"/>
      <c r="I113" s="32"/>
      <c r="J113" s="32"/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2"/>
      <c r="D114" s="32"/>
      <c r="E114" s="327" t="str">
        <f>E7</f>
        <v xml:space="preserve"> VALTICE – ul. Jiráskova a ul. Vilová, kanalizace a vodovod, SO 02 - Jiráskova</v>
      </c>
      <c r="F114" s="328"/>
      <c r="G114" s="328"/>
      <c r="H114" s="328"/>
      <c r="I114" s="32"/>
      <c r="J114" s="32"/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6" t="s">
        <v>107</v>
      </c>
      <c r="D115" s="32"/>
      <c r="E115" s="32"/>
      <c r="F115" s="32"/>
      <c r="G115" s="32"/>
      <c r="H115" s="32"/>
      <c r="I115" s="32"/>
      <c r="J115" s="32"/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2"/>
      <c r="D116" s="32"/>
      <c r="E116" s="316" t="str">
        <f>E9</f>
        <v>SO 02.2.1 - Oprava vodovodu</v>
      </c>
      <c r="F116" s="329"/>
      <c r="G116" s="329"/>
      <c r="H116" s="329"/>
      <c r="I116" s="32"/>
      <c r="J116" s="32"/>
      <c r="K116" s="32"/>
      <c r="L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6" t="s">
        <v>20</v>
      </c>
      <c r="D118" s="32"/>
      <c r="E118" s="32"/>
      <c r="F118" s="24" t="str">
        <f>F12</f>
        <v>Valtice</v>
      </c>
      <c r="G118" s="32"/>
      <c r="H118" s="32"/>
      <c r="I118" s="26" t="s">
        <v>22</v>
      </c>
      <c r="J118" s="62" t="str">
        <f>IF(J12="","",J12)</f>
        <v>27. 5. 2020</v>
      </c>
      <c r="K118" s="32"/>
      <c r="L118" s="47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47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6" t="s">
        <v>28</v>
      </c>
      <c r="D120" s="32"/>
      <c r="E120" s="32"/>
      <c r="F120" s="24" t="str">
        <f>E15</f>
        <v>Vodovody a kanalizace Břeclav, a.s.</v>
      </c>
      <c r="G120" s="32"/>
      <c r="H120" s="32"/>
      <c r="I120" s="26" t="s">
        <v>34</v>
      </c>
      <c r="J120" s="28" t="str">
        <f>E21</f>
        <v>Jiří Třináctý, DiS.</v>
      </c>
      <c r="K120" s="32"/>
      <c r="L120" s="47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6" t="s">
        <v>32</v>
      </c>
      <c r="D121" s="32"/>
      <c r="E121" s="32"/>
      <c r="F121" s="24" t="str">
        <f>IF(E18="","",E18)</f>
        <v>není znám</v>
      </c>
      <c r="G121" s="32"/>
      <c r="H121" s="32"/>
      <c r="I121" s="26" t="s">
        <v>37</v>
      </c>
      <c r="J121" s="28" t="str">
        <f>E24</f>
        <v>Jiří Třináctý, DiS.</v>
      </c>
      <c r="K121" s="32"/>
      <c r="L121" s="47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47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57"/>
      <c r="B123" s="158"/>
      <c r="C123" s="159" t="s">
        <v>126</v>
      </c>
      <c r="D123" s="160" t="s">
        <v>64</v>
      </c>
      <c r="E123" s="160" t="s">
        <v>60</v>
      </c>
      <c r="F123" s="160" t="s">
        <v>61</v>
      </c>
      <c r="G123" s="160" t="s">
        <v>127</v>
      </c>
      <c r="H123" s="160" t="s">
        <v>128</v>
      </c>
      <c r="I123" s="160" t="s">
        <v>129</v>
      </c>
      <c r="J123" s="161" t="s">
        <v>112</v>
      </c>
      <c r="K123" s="162" t="s">
        <v>130</v>
      </c>
      <c r="L123" s="163"/>
      <c r="M123" s="71" t="s">
        <v>1</v>
      </c>
      <c r="N123" s="72" t="s">
        <v>43</v>
      </c>
      <c r="O123" s="72" t="s">
        <v>131</v>
      </c>
      <c r="P123" s="72" t="s">
        <v>132</v>
      </c>
      <c r="Q123" s="72" t="s">
        <v>133</v>
      </c>
      <c r="R123" s="72" t="s">
        <v>134</v>
      </c>
      <c r="S123" s="72" t="s">
        <v>135</v>
      </c>
      <c r="T123" s="73" t="s">
        <v>136</v>
      </c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</row>
    <row r="124" spans="1:65" s="2" customFormat="1" ht="22.9" customHeight="1">
      <c r="A124" s="30"/>
      <c r="B124" s="31"/>
      <c r="C124" s="78" t="s">
        <v>137</v>
      </c>
      <c r="D124" s="32"/>
      <c r="E124" s="32"/>
      <c r="F124" s="32"/>
      <c r="G124" s="32"/>
      <c r="H124" s="32"/>
      <c r="I124" s="32"/>
      <c r="J124" s="164">
        <f>BK124</f>
        <v>0</v>
      </c>
      <c r="K124" s="32"/>
      <c r="L124" s="35"/>
      <c r="M124" s="74"/>
      <c r="N124" s="165"/>
      <c r="O124" s="75"/>
      <c r="P124" s="166">
        <f>P125</f>
        <v>1872.9549259999997</v>
      </c>
      <c r="Q124" s="75"/>
      <c r="R124" s="166">
        <f>R125</f>
        <v>476.01203103000006</v>
      </c>
      <c r="S124" s="75"/>
      <c r="T124" s="167">
        <f>T125</f>
        <v>76.400000000000006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5" t="s">
        <v>78</v>
      </c>
      <c r="AU124" s="15" t="s">
        <v>114</v>
      </c>
      <c r="BK124" s="168">
        <f>BK125</f>
        <v>0</v>
      </c>
    </row>
    <row r="125" spans="1:65" s="12" customFormat="1" ht="25.9" customHeight="1">
      <c r="B125" s="169"/>
      <c r="C125" s="170"/>
      <c r="D125" s="171" t="s">
        <v>78</v>
      </c>
      <c r="E125" s="172" t="s">
        <v>138</v>
      </c>
      <c r="F125" s="172" t="s">
        <v>139</v>
      </c>
      <c r="G125" s="170"/>
      <c r="H125" s="170"/>
      <c r="I125" s="170"/>
      <c r="J125" s="173">
        <f>BK125</f>
        <v>0</v>
      </c>
      <c r="K125" s="170"/>
      <c r="L125" s="174"/>
      <c r="M125" s="175"/>
      <c r="N125" s="176"/>
      <c r="O125" s="176"/>
      <c r="P125" s="177">
        <f>P126+P167+P182+P199+P286+P300+P303</f>
        <v>1872.9549259999997</v>
      </c>
      <c r="Q125" s="176"/>
      <c r="R125" s="177">
        <f>R126+R167+R182+R199+R286+R300+R303</f>
        <v>476.01203103000006</v>
      </c>
      <c r="S125" s="176"/>
      <c r="T125" s="178">
        <f>T126+T167+T182+T199+T286+T300+T303</f>
        <v>76.400000000000006</v>
      </c>
      <c r="AR125" s="179" t="s">
        <v>87</v>
      </c>
      <c r="AT125" s="180" t="s">
        <v>78</v>
      </c>
      <c r="AU125" s="180" t="s">
        <v>79</v>
      </c>
      <c r="AY125" s="179" t="s">
        <v>140</v>
      </c>
      <c r="BK125" s="181">
        <f>BK126+BK167+BK182+BK199+BK286+BK300+BK303</f>
        <v>0</v>
      </c>
    </row>
    <row r="126" spans="1:65" s="12" customFormat="1" ht="22.9" customHeight="1">
      <c r="B126" s="169"/>
      <c r="C126" s="170"/>
      <c r="D126" s="171" t="s">
        <v>78</v>
      </c>
      <c r="E126" s="182" t="s">
        <v>87</v>
      </c>
      <c r="F126" s="182" t="s">
        <v>141</v>
      </c>
      <c r="G126" s="170"/>
      <c r="H126" s="170"/>
      <c r="I126" s="170"/>
      <c r="J126" s="183">
        <f>BK126</f>
        <v>0</v>
      </c>
      <c r="K126" s="170"/>
      <c r="L126" s="174"/>
      <c r="M126" s="175"/>
      <c r="N126" s="176"/>
      <c r="O126" s="176"/>
      <c r="P126" s="177">
        <f>SUM(P127:P166)</f>
        <v>955.97951099999977</v>
      </c>
      <c r="Q126" s="176"/>
      <c r="R126" s="177">
        <f>SUM(R127:R166)</f>
        <v>469.6299272</v>
      </c>
      <c r="S126" s="176"/>
      <c r="T126" s="178">
        <f>SUM(T127:T166)</f>
        <v>76.400000000000006</v>
      </c>
      <c r="AR126" s="179" t="s">
        <v>87</v>
      </c>
      <c r="AT126" s="180" t="s">
        <v>78</v>
      </c>
      <c r="AU126" s="180" t="s">
        <v>87</v>
      </c>
      <c r="AY126" s="179" t="s">
        <v>140</v>
      </c>
      <c r="BK126" s="181">
        <f>SUM(BK127:BK166)</f>
        <v>0</v>
      </c>
    </row>
    <row r="127" spans="1:65" s="2" customFormat="1" ht="16.5" customHeight="1">
      <c r="A127" s="30"/>
      <c r="B127" s="31"/>
      <c r="C127" s="184" t="s">
        <v>87</v>
      </c>
      <c r="D127" s="184" t="s">
        <v>142</v>
      </c>
      <c r="E127" s="185" t="s">
        <v>494</v>
      </c>
      <c r="F127" s="186" t="s">
        <v>495</v>
      </c>
      <c r="G127" s="187" t="s">
        <v>145</v>
      </c>
      <c r="H127" s="188">
        <v>164.3</v>
      </c>
      <c r="I127" s="189"/>
      <c r="J127" s="189">
        <f>ROUND(I127*H127,2)</f>
        <v>0</v>
      </c>
      <c r="K127" s="190"/>
      <c r="L127" s="35"/>
      <c r="M127" s="191" t="s">
        <v>1</v>
      </c>
      <c r="N127" s="192" t="s">
        <v>44</v>
      </c>
      <c r="O127" s="193">
        <v>0.16600000000000001</v>
      </c>
      <c r="P127" s="193">
        <f>O127*H127</f>
        <v>27.273800000000005</v>
      </c>
      <c r="Q127" s="193">
        <v>0</v>
      </c>
      <c r="R127" s="193">
        <f>Q127*H127</f>
        <v>0</v>
      </c>
      <c r="S127" s="193">
        <v>0.44</v>
      </c>
      <c r="T127" s="194">
        <f>S127*H127</f>
        <v>72.292000000000002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95" t="s">
        <v>146</v>
      </c>
      <c r="AT127" s="195" t="s">
        <v>142</v>
      </c>
      <c r="AU127" s="195" t="s">
        <v>89</v>
      </c>
      <c r="AY127" s="15" t="s">
        <v>140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5" t="s">
        <v>87</v>
      </c>
      <c r="BK127" s="196">
        <f>ROUND(I127*H127,2)</f>
        <v>0</v>
      </c>
      <c r="BL127" s="15" t="s">
        <v>146</v>
      </c>
      <c r="BM127" s="195" t="s">
        <v>496</v>
      </c>
    </row>
    <row r="128" spans="1:65" s="13" customFormat="1">
      <c r="B128" s="197"/>
      <c r="C128" s="198"/>
      <c r="D128" s="199" t="s">
        <v>148</v>
      </c>
      <c r="E128" s="200" t="s">
        <v>1</v>
      </c>
      <c r="F128" s="201" t="s">
        <v>497</v>
      </c>
      <c r="G128" s="198"/>
      <c r="H128" s="202">
        <v>164.3</v>
      </c>
      <c r="I128" s="198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148</v>
      </c>
      <c r="AU128" s="207" t="s">
        <v>89</v>
      </c>
      <c r="AV128" s="13" t="s">
        <v>89</v>
      </c>
      <c r="AW128" s="13" t="s">
        <v>36</v>
      </c>
      <c r="AX128" s="13" t="s">
        <v>87</v>
      </c>
      <c r="AY128" s="207" t="s">
        <v>140</v>
      </c>
    </row>
    <row r="129" spans="1:65" s="2" customFormat="1" ht="16.5" customHeight="1">
      <c r="A129" s="30"/>
      <c r="B129" s="31"/>
      <c r="C129" s="184" t="s">
        <v>89</v>
      </c>
      <c r="D129" s="184" t="s">
        <v>142</v>
      </c>
      <c r="E129" s="185" t="s">
        <v>498</v>
      </c>
      <c r="F129" s="186" t="s">
        <v>499</v>
      </c>
      <c r="G129" s="187" t="s">
        <v>145</v>
      </c>
      <c r="H129" s="188">
        <v>13</v>
      </c>
      <c r="I129" s="189"/>
      <c r="J129" s="189">
        <f>ROUND(I129*H129,2)</f>
        <v>0</v>
      </c>
      <c r="K129" s="190"/>
      <c r="L129" s="35"/>
      <c r="M129" s="191" t="s">
        <v>1</v>
      </c>
      <c r="N129" s="192" t="s">
        <v>44</v>
      </c>
      <c r="O129" s="193">
        <v>0.22</v>
      </c>
      <c r="P129" s="193">
        <f>O129*H129</f>
        <v>2.86</v>
      </c>
      <c r="Q129" s="193">
        <v>0</v>
      </c>
      <c r="R129" s="193">
        <f>Q129*H129</f>
        <v>0</v>
      </c>
      <c r="S129" s="193">
        <v>0.316</v>
      </c>
      <c r="T129" s="194">
        <f>S129*H129</f>
        <v>4.1079999999999997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95" t="s">
        <v>146</v>
      </c>
      <c r="AT129" s="195" t="s">
        <v>142</v>
      </c>
      <c r="AU129" s="195" t="s">
        <v>89</v>
      </c>
      <c r="AY129" s="15" t="s">
        <v>140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5" t="s">
        <v>87</v>
      </c>
      <c r="BK129" s="196">
        <f>ROUND(I129*H129,2)</f>
        <v>0</v>
      </c>
      <c r="BL129" s="15" t="s">
        <v>146</v>
      </c>
      <c r="BM129" s="195" t="s">
        <v>500</v>
      </c>
    </row>
    <row r="130" spans="1:65" s="13" customFormat="1">
      <c r="B130" s="197"/>
      <c r="C130" s="198"/>
      <c r="D130" s="199" t="s">
        <v>148</v>
      </c>
      <c r="E130" s="200" t="s">
        <v>1</v>
      </c>
      <c r="F130" s="201" t="s">
        <v>501</v>
      </c>
      <c r="G130" s="198"/>
      <c r="H130" s="202">
        <v>13</v>
      </c>
      <c r="I130" s="198"/>
      <c r="J130" s="198"/>
      <c r="K130" s="198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148</v>
      </c>
      <c r="AU130" s="207" t="s">
        <v>89</v>
      </c>
      <c r="AV130" s="13" t="s">
        <v>89</v>
      </c>
      <c r="AW130" s="13" t="s">
        <v>36</v>
      </c>
      <c r="AX130" s="13" t="s">
        <v>87</v>
      </c>
      <c r="AY130" s="207" t="s">
        <v>140</v>
      </c>
    </row>
    <row r="131" spans="1:65" s="2" customFormat="1" ht="16.5" customHeight="1">
      <c r="A131" s="30"/>
      <c r="B131" s="31"/>
      <c r="C131" s="184" t="s">
        <v>155</v>
      </c>
      <c r="D131" s="184" t="s">
        <v>142</v>
      </c>
      <c r="E131" s="185" t="s">
        <v>150</v>
      </c>
      <c r="F131" s="186" t="s">
        <v>151</v>
      </c>
      <c r="G131" s="187" t="s">
        <v>158</v>
      </c>
      <c r="H131" s="188">
        <v>120</v>
      </c>
      <c r="I131" s="189"/>
      <c r="J131" s="189">
        <f>ROUND(I131*H131,2)</f>
        <v>0</v>
      </c>
      <c r="K131" s="190"/>
      <c r="L131" s="35"/>
      <c r="M131" s="191" t="s">
        <v>1</v>
      </c>
      <c r="N131" s="192" t="s">
        <v>44</v>
      </c>
      <c r="O131" s="193">
        <v>0.2</v>
      </c>
      <c r="P131" s="193">
        <f>O131*H131</f>
        <v>24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95" t="s">
        <v>146</v>
      </c>
      <c r="AT131" s="195" t="s">
        <v>142</v>
      </c>
      <c r="AU131" s="195" t="s">
        <v>89</v>
      </c>
      <c r="AY131" s="15" t="s">
        <v>140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5" t="s">
        <v>87</v>
      </c>
      <c r="BK131" s="196">
        <f>ROUND(I131*H131,2)</f>
        <v>0</v>
      </c>
      <c r="BL131" s="15" t="s">
        <v>146</v>
      </c>
      <c r="BM131" s="195" t="s">
        <v>502</v>
      </c>
    </row>
    <row r="132" spans="1:65" s="13" customFormat="1">
      <c r="B132" s="197"/>
      <c r="C132" s="198"/>
      <c r="D132" s="199" t="s">
        <v>148</v>
      </c>
      <c r="E132" s="200" t="s">
        <v>1</v>
      </c>
      <c r="F132" s="201" t="s">
        <v>503</v>
      </c>
      <c r="G132" s="198"/>
      <c r="H132" s="202">
        <v>120</v>
      </c>
      <c r="I132" s="198"/>
      <c r="J132" s="198"/>
      <c r="K132" s="198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148</v>
      </c>
      <c r="AU132" s="207" t="s">
        <v>89</v>
      </c>
      <c r="AV132" s="13" t="s">
        <v>89</v>
      </c>
      <c r="AW132" s="13" t="s">
        <v>36</v>
      </c>
      <c r="AX132" s="13" t="s">
        <v>87</v>
      </c>
      <c r="AY132" s="207" t="s">
        <v>140</v>
      </c>
    </row>
    <row r="133" spans="1:65" s="2" customFormat="1" ht="16.5" customHeight="1">
      <c r="A133" s="30"/>
      <c r="B133" s="31"/>
      <c r="C133" s="184" t="s">
        <v>146</v>
      </c>
      <c r="D133" s="184" t="s">
        <v>142</v>
      </c>
      <c r="E133" s="185" t="s">
        <v>161</v>
      </c>
      <c r="F133" s="186" t="s">
        <v>162</v>
      </c>
      <c r="G133" s="187" t="s">
        <v>163</v>
      </c>
      <c r="H133" s="188">
        <v>5</v>
      </c>
      <c r="I133" s="189"/>
      <c r="J133" s="189">
        <f>ROUND(I133*H133,2)</f>
        <v>0</v>
      </c>
      <c r="K133" s="190"/>
      <c r="L133" s="35"/>
      <c r="M133" s="191" t="s">
        <v>1</v>
      </c>
      <c r="N133" s="192" t="s">
        <v>44</v>
      </c>
      <c r="O133" s="193">
        <v>0</v>
      </c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95" t="s">
        <v>146</v>
      </c>
      <c r="AT133" s="195" t="s">
        <v>142</v>
      </c>
      <c r="AU133" s="195" t="s">
        <v>89</v>
      </c>
      <c r="AY133" s="15" t="s">
        <v>140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5" t="s">
        <v>87</v>
      </c>
      <c r="BK133" s="196">
        <f>ROUND(I133*H133,2)</f>
        <v>0</v>
      </c>
      <c r="BL133" s="15" t="s">
        <v>146</v>
      </c>
      <c r="BM133" s="195" t="s">
        <v>504</v>
      </c>
    </row>
    <row r="134" spans="1:65" s="13" customFormat="1">
      <c r="B134" s="197"/>
      <c r="C134" s="198"/>
      <c r="D134" s="199" t="s">
        <v>148</v>
      </c>
      <c r="E134" s="200" t="s">
        <v>1</v>
      </c>
      <c r="F134" s="201" t="s">
        <v>166</v>
      </c>
      <c r="G134" s="198"/>
      <c r="H134" s="202">
        <v>5</v>
      </c>
      <c r="I134" s="198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148</v>
      </c>
      <c r="AU134" s="207" t="s">
        <v>89</v>
      </c>
      <c r="AV134" s="13" t="s">
        <v>89</v>
      </c>
      <c r="AW134" s="13" t="s">
        <v>36</v>
      </c>
      <c r="AX134" s="13" t="s">
        <v>87</v>
      </c>
      <c r="AY134" s="207" t="s">
        <v>140</v>
      </c>
    </row>
    <row r="135" spans="1:65" s="2" customFormat="1" ht="16.5" customHeight="1">
      <c r="A135" s="30"/>
      <c r="B135" s="31"/>
      <c r="C135" s="184" t="s">
        <v>166</v>
      </c>
      <c r="D135" s="184" t="s">
        <v>142</v>
      </c>
      <c r="E135" s="185" t="s">
        <v>172</v>
      </c>
      <c r="F135" s="186" t="s">
        <v>173</v>
      </c>
      <c r="G135" s="187" t="s">
        <v>174</v>
      </c>
      <c r="H135" s="188">
        <v>10</v>
      </c>
      <c r="I135" s="189"/>
      <c r="J135" s="189">
        <f>ROUND(I135*H135,2)</f>
        <v>0</v>
      </c>
      <c r="K135" s="190"/>
      <c r="L135" s="35"/>
      <c r="M135" s="191" t="s">
        <v>1</v>
      </c>
      <c r="N135" s="192" t="s">
        <v>44</v>
      </c>
      <c r="O135" s="193">
        <v>0.70299999999999996</v>
      </c>
      <c r="P135" s="193">
        <f>O135*H135</f>
        <v>7.0299999999999994</v>
      </c>
      <c r="Q135" s="193">
        <v>8.6899999999999998E-3</v>
      </c>
      <c r="R135" s="193">
        <f>Q135*H135</f>
        <v>8.6900000000000005E-2</v>
      </c>
      <c r="S135" s="193">
        <v>0</v>
      </c>
      <c r="T135" s="194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95" t="s">
        <v>146</v>
      </c>
      <c r="AT135" s="195" t="s">
        <v>142</v>
      </c>
      <c r="AU135" s="195" t="s">
        <v>89</v>
      </c>
      <c r="AY135" s="15" t="s">
        <v>140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5" t="s">
        <v>87</v>
      </c>
      <c r="BK135" s="196">
        <f>ROUND(I135*H135,2)</f>
        <v>0</v>
      </c>
      <c r="BL135" s="15" t="s">
        <v>146</v>
      </c>
      <c r="BM135" s="195" t="s">
        <v>505</v>
      </c>
    </row>
    <row r="136" spans="1:65" s="13" customFormat="1">
      <c r="B136" s="197"/>
      <c r="C136" s="198"/>
      <c r="D136" s="199" t="s">
        <v>148</v>
      </c>
      <c r="E136" s="200" t="s">
        <v>1</v>
      </c>
      <c r="F136" s="201" t="s">
        <v>506</v>
      </c>
      <c r="G136" s="198"/>
      <c r="H136" s="202">
        <v>10</v>
      </c>
      <c r="I136" s="198"/>
      <c r="J136" s="198"/>
      <c r="K136" s="198"/>
      <c r="L136" s="203"/>
      <c r="M136" s="204"/>
      <c r="N136" s="205"/>
      <c r="O136" s="205"/>
      <c r="P136" s="205"/>
      <c r="Q136" s="205"/>
      <c r="R136" s="205"/>
      <c r="S136" s="205"/>
      <c r="T136" s="206"/>
      <c r="AT136" s="207" t="s">
        <v>148</v>
      </c>
      <c r="AU136" s="207" t="s">
        <v>89</v>
      </c>
      <c r="AV136" s="13" t="s">
        <v>89</v>
      </c>
      <c r="AW136" s="13" t="s">
        <v>36</v>
      </c>
      <c r="AX136" s="13" t="s">
        <v>87</v>
      </c>
      <c r="AY136" s="207" t="s">
        <v>140</v>
      </c>
    </row>
    <row r="137" spans="1:65" s="2" customFormat="1" ht="16.5" customHeight="1">
      <c r="A137" s="30"/>
      <c r="B137" s="31"/>
      <c r="C137" s="184" t="s">
        <v>171</v>
      </c>
      <c r="D137" s="184" t="s">
        <v>142</v>
      </c>
      <c r="E137" s="185" t="s">
        <v>178</v>
      </c>
      <c r="F137" s="186" t="s">
        <v>179</v>
      </c>
      <c r="G137" s="187" t="s">
        <v>174</v>
      </c>
      <c r="H137" s="188">
        <v>8</v>
      </c>
      <c r="I137" s="189"/>
      <c r="J137" s="189">
        <f>ROUND(I137*H137,2)</f>
        <v>0</v>
      </c>
      <c r="K137" s="190"/>
      <c r="L137" s="35"/>
      <c r="M137" s="191" t="s">
        <v>1</v>
      </c>
      <c r="N137" s="192" t="s">
        <v>44</v>
      </c>
      <c r="O137" s="193">
        <v>0.54700000000000004</v>
      </c>
      <c r="P137" s="193">
        <f>O137*H137</f>
        <v>4.3760000000000003</v>
      </c>
      <c r="Q137" s="193">
        <v>3.6900000000000002E-2</v>
      </c>
      <c r="R137" s="193">
        <f>Q137*H137</f>
        <v>0.29520000000000002</v>
      </c>
      <c r="S137" s="193">
        <v>0</v>
      </c>
      <c r="T137" s="194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95" t="s">
        <v>146</v>
      </c>
      <c r="AT137" s="195" t="s">
        <v>142</v>
      </c>
      <c r="AU137" s="195" t="s">
        <v>89</v>
      </c>
      <c r="AY137" s="15" t="s">
        <v>140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5" t="s">
        <v>87</v>
      </c>
      <c r="BK137" s="196">
        <f>ROUND(I137*H137,2)</f>
        <v>0</v>
      </c>
      <c r="BL137" s="15" t="s">
        <v>146</v>
      </c>
      <c r="BM137" s="195" t="s">
        <v>507</v>
      </c>
    </row>
    <row r="138" spans="1:65" s="13" customFormat="1">
      <c r="B138" s="197"/>
      <c r="C138" s="198"/>
      <c r="D138" s="199" t="s">
        <v>148</v>
      </c>
      <c r="E138" s="200" t="s">
        <v>1</v>
      </c>
      <c r="F138" s="201" t="s">
        <v>508</v>
      </c>
      <c r="G138" s="198"/>
      <c r="H138" s="202">
        <v>8</v>
      </c>
      <c r="I138" s="198"/>
      <c r="J138" s="198"/>
      <c r="K138" s="198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148</v>
      </c>
      <c r="AU138" s="207" t="s">
        <v>89</v>
      </c>
      <c r="AV138" s="13" t="s">
        <v>89</v>
      </c>
      <c r="AW138" s="13" t="s">
        <v>36</v>
      </c>
      <c r="AX138" s="13" t="s">
        <v>87</v>
      </c>
      <c r="AY138" s="207" t="s">
        <v>140</v>
      </c>
    </row>
    <row r="139" spans="1:65" s="2" customFormat="1" ht="16.5" customHeight="1">
      <c r="A139" s="30"/>
      <c r="B139" s="31"/>
      <c r="C139" s="184" t="s">
        <v>177</v>
      </c>
      <c r="D139" s="184" t="s">
        <v>142</v>
      </c>
      <c r="E139" s="185" t="s">
        <v>183</v>
      </c>
      <c r="F139" s="186" t="s">
        <v>184</v>
      </c>
      <c r="G139" s="187" t="s">
        <v>185</v>
      </c>
      <c r="H139" s="188">
        <v>72</v>
      </c>
      <c r="I139" s="189"/>
      <c r="J139" s="189">
        <f>ROUND(I139*H139,2)</f>
        <v>0</v>
      </c>
      <c r="K139" s="190"/>
      <c r="L139" s="35"/>
      <c r="M139" s="191" t="s">
        <v>1</v>
      </c>
      <c r="N139" s="192" t="s">
        <v>44</v>
      </c>
      <c r="O139" s="193">
        <v>1.7629999999999999</v>
      </c>
      <c r="P139" s="193">
        <f>O139*H139</f>
        <v>126.93599999999999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95" t="s">
        <v>146</v>
      </c>
      <c r="AT139" s="195" t="s">
        <v>142</v>
      </c>
      <c r="AU139" s="195" t="s">
        <v>89</v>
      </c>
      <c r="AY139" s="15" t="s">
        <v>140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5" t="s">
        <v>87</v>
      </c>
      <c r="BK139" s="196">
        <f>ROUND(I139*H139,2)</f>
        <v>0</v>
      </c>
      <c r="BL139" s="15" t="s">
        <v>146</v>
      </c>
      <c r="BM139" s="195" t="s">
        <v>509</v>
      </c>
    </row>
    <row r="140" spans="1:65" s="13" customFormat="1">
      <c r="B140" s="197"/>
      <c r="C140" s="198"/>
      <c r="D140" s="199" t="s">
        <v>148</v>
      </c>
      <c r="E140" s="200" t="s">
        <v>1</v>
      </c>
      <c r="F140" s="201" t="s">
        <v>510</v>
      </c>
      <c r="G140" s="198"/>
      <c r="H140" s="202">
        <v>72</v>
      </c>
      <c r="I140" s="198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148</v>
      </c>
      <c r="AU140" s="207" t="s">
        <v>89</v>
      </c>
      <c r="AV140" s="13" t="s">
        <v>89</v>
      </c>
      <c r="AW140" s="13" t="s">
        <v>36</v>
      </c>
      <c r="AX140" s="13" t="s">
        <v>87</v>
      </c>
      <c r="AY140" s="207" t="s">
        <v>140</v>
      </c>
    </row>
    <row r="141" spans="1:65" s="2" customFormat="1" ht="16.5" customHeight="1">
      <c r="A141" s="30"/>
      <c r="B141" s="31"/>
      <c r="C141" s="184" t="s">
        <v>182</v>
      </c>
      <c r="D141" s="184" t="s">
        <v>142</v>
      </c>
      <c r="E141" s="185" t="s">
        <v>511</v>
      </c>
      <c r="F141" s="186" t="s">
        <v>512</v>
      </c>
      <c r="G141" s="187" t="s">
        <v>185</v>
      </c>
      <c r="H141" s="188">
        <v>250.08</v>
      </c>
      <c r="I141" s="189"/>
      <c r="J141" s="189">
        <f>ROUND(I141*H141,2)</f>
        <v>0</v>
      </c>
      <c r="K141" s="190"/>
      <c r="L141" s="35"/>
      <c r="M141" s="191" t="s">
        <v>1</v>
      </c>
      <c r="N141" s="192" t="s">
        <v>44</v>
      </c>
      <c r="O141" s="193">
        <v>0.82499999999999996</v>
      </c>
      <c r="P141" s="193">
        <f>O141*H141</f>
        <v>206.316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95" t="s">
        <v>146</v>
      </c>
      <c r="AT141" s="195" t="s">
        <v>142</v>
      </c>
      <c r="AU141" s="195" t="s">
        <v>89</v>
      </c>
      <c r="AY141" s="15" t="s">
        <v>140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5" t="s">
        <v>87</v>
      </c>
      <c r="BK141" s="196">
        <f>ROUND(I141*H141,2)</f>
        <v>0</v>
      </c>
      <c r="BL141" s="15" t="s">
        <v>146</v>
      </c>
      <c r="BM141" s="195" t="s">
        <v>513</v>
      </c>
    </row>
    <row r="142" spans="1:65" s="13" customFormat="1">
      <c r="B142" s="197"/>
      <c r="C142" s="198"/>
      <c r="D142" s="199" t="s">
        <v>148</v>
      </c>
      <c r="E142" s="200" t="s">
        <v>1</v>
      </c>
      <c r="F142" s="201" t="s">
        <v>514</v>
      </c>
      <c r="G142" s="198"/>
      <c r="H142" s="202">
        <v>250.08</v>
      </c>
      <c r="I142" s="198"/>
      <c r="J142" s="198"/>
      <c r="K142" s="198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148</v>
      </c>
      <c r="AU142" s="207" t="s">
        <v>89</v>
      </c>
      <c r="AV142" s="13" t="s">
        <v>89</v>
      </c>
      <c r="AW142" s="13" t="s">
        <v>36</v>
      </c>
      <c r="AX142" s="13" t="s">
        <v>87</v>
      </c>
      <c r="AY142" s="207" t="s">
        <v>140</v>
      </c>
    </row>
    <row r="143" spans="1:65" s="2" customFormat="1" ht="16.5" customHeight="1">
      <c r="A143" s="30"/>
      <c r="B143" s="31"/>
      <c r="C143" s="184" t="s">
        <v>188</v>
      </c>
      <c r="D143" s="184" t="s">
        <v>142</v>
      </c>
      <c r="E143" s="185" t="s">
        <v>515</v>
      </c>
      <c r="F143" s="186" t="s">
        <v>516</v>
      </c>
      <c r="G143" s="187" t="s">
        <v>145</v>
      </c>
      <c r="H143" s="188">
        <v>414.08</v>
      </c>
      <c r="I143" s="189"/>
      <c r="J143" s="189">
        <f>ROUND(I143*H143,2)</f>
        <v>0</v>
      </c>
      <c r="K143" s="190"/>
      <c r="L143" s="35"/>
      <c r="M143" s="191" t="s">
        <v>1</v>
      </c>
      <c r="N143" s="192" t="s">
        <v>44</v>
      </c>
      <c r="O143" s="193">
        <v>0.23599999999999999</v>
      </c>
      <c r="P143" s="193">
        <f>O143*H143</f>
        <v>97.722879999999989</v>
      </c>
      <c r="Q143" s="193">
        <v>8.4000000000000003E-4</v>
      </c>
      <c r="R143" s="193">
        <f>Q143*H143</f>
        <v>0.3478272</v>
      </c>
      <c r="S143" s="193">
        <v>0</v>
      </c>
      <c r="T143" s="194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95" t="s">
        <v>146</v>
      </c>
      <c r="AT143" s="195" t="s">
        <v>142</v>
      </c>
      <c r="AU143" s="195" t="s">
        <v>89</v>
      </c>
      <c r="AY143" s="15" t="s">
        <v>140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5" t="s">
        <v>87</v>
      </c>
      <c r="BK143" s="196">
        <f>ROUND(I143*H143,2)</f>
        <v>0</v>
      </c>
      <c r="BL143" s="15" t="s">
        <v>146</v>
      </c>
      <c r="BM143" s="195" t="s">
        <v>517</v>
      </c>
    </row>
    <row r="144" spans="1:65" s="13" customFormat="1">
      <c r="B144" s="197"/>
      <c r="C144" s="198"/>
      <c r="D144" s="199" t="s">
        <v>148</v>
      </c>
      <c r="E144" s="200" t="s">
        <v>1</v>
      </c>
      <c r="F144" s="201" t="s">
        <v>518</v>
      </c>
      <c r="G144" s="198"/>
      <c r="H144" s="202">
        <v>414.08</v>
      </c>
      <c r="I144" s="198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148</v>
      </c>
      <c r="AU144" s="207" t="s">
        <v>89</v>
      </c>
      <c r="AV144" s="13" t="s">
        <v>89</v>
      </c>
      <c r="AW144" s="13" t="s">
        <v>36</v>
      </c>
      <c r="AX144" s="13" t="s">
        <v>87</v>
      </c>
      <c r="AY144" s="207" t="s">
        <v>140</v>
      </c>
    </row>
    <row r="145" spans="1:65" s="2" customFormat="1" ht="16.5" customHeight="1">
      <c r="A145" s="30"/>
      <c r="B145" s="31"/>
      <c r="C145" s="184" t="s">
        <v>193</v>
      </c>
      <c r="D145" s="184" t="s">
        <v>142</v>
      </c>
      <c r="E145" s="185" t="s">
        <v>519</v>
      </c>
      <c r="F145" s="186" t="s">
        <v>520</v>
      </c>
      <c r="G145" s="187" t="s">
        <v>145</v>
      </c>
      <c r="H145" s="188">
        <v>414.08</v>
      </c>
      <c r="I145" s="189"/>
      <c r="J145" s="189">
        <f>ROUND(I145*H145,2)</f>
        <v>0</v>
      </c>
      <c r="K145" s="190"/>
      <c r="L145" s="35"/>
      <c r="M145" s="191" t="s">
        <v>1</v>
      </c>
      <c r="N145" s="192" t="s">
        <v>44</v>
      </c>
      <c r="O145" s="193">
        <v>7.0000000000000007E-2</v>
      </c>
      <c r="P145" s="193">
        <f>O145*H145</f>
        <v>28.985600000000002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95" t="s">
        <v>146</v>
      </c>
      <c r="AT145" s="195" t="s">
        <v>142</v>
      </c>
      <c r="AU145" s="195" t="s">
        <v>89</v>
      </c>
      <c r="AY145" s="15" t="s">
        <v>140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5" t="s">
        <v>87</v>
      </c>
      <c r="BK145" s="196">
        <f>ROUND(I145*H145,2)</f>
        <v>0</v>
      </c>
      <c r="BL145" s="15" t="s">
        <v>146</v>
      </c>
      <c r="BM145" s="195" t="s">
        <v>521</v>
      </c>
    </row>
    <row r="146" spans="1:65" s="13" customFormat="1">
      <c r="B146" s="197"/>
      <c r="C146" s="198"/>
      <c r="D146" s="199" t="s">
        <v>148</v>
      </c>
      <c r="E146" s="200" t="s">
        <v>1</v>
      </c>
      <c r="F146" s="201" t="s">
        <v>522</v>
      </c>
      <c r="G146" s="198"/>
      <c r="H146" s="202">
        <v>414.08</v>
      </c>
      <c r="I146" s="198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148</v>
      </c>
      <c r="AU146" s="207" t="s">
        <v>89</v>
      </c>
      <c r="AV146" s="13" t="s">
        <v>89</v>
      </c>
      <c r="AW146" s="13" t="s">
        <v>36</v>
      </c>
      <c r="AX146" s="13" t="s">
        <v>87</v>
      </c>
      <c r="AY146" s="207" t="s">
        <v>140</v>
      </c>
    </row>
    <row r="147" spans="1:65" s="2" customFormat="1" ht="16.5" customHeight="1">
      <c r="A147" s="30"/>
      <c r="B147" s="31"/>
      <c r="C147" s="184" t="s">
        <v>198</v>
      </c>
      <c r="D147" s="184" t="s">
        <v>142</v>
      </c>
      <c r="E147" s="185" t="s">
        <v>423</v>
      </c>
      <c r="F147" s="186" t="s">
        <v>424</v>
      </c>
      <c r="G147" s="187" t="s">
        <v>185</v>
      </c>
      <c r="H147" s="188">
        <v>250.08</v>
      </c>
      <c r="I147" s="189"/>
      <c r="J147" s="189">
        <f>ROUND(I147*H147,2)</f>
        <v>0</v>
      </c>
      <c r="K147" s="190"/>
      <c r="L147" s="35"/>
      <c r="M147" s="191" t="s">
        <v>1</v>
      </c>
      <c r="N147" s="192" t="s">
        <v>44</v>
      </c>
      <c r="O147" s="193">
        <v>0.34499999999999997</v>
      </c>
      <c r="P147" s="193">
        <f>O147*H147</f>
        <v>86.277599999999993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95" t="s">
        <v>146</v>
      </c>
      <c r="AT147" s="195" t="s">
        <v>142</v>
      </c>
      <c r="AU147" s="195" t="s">
        <v>89</v>
      </c>
      <c r="AY147" s="15" t="s">
        <v>140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5" t="s">
        <v>87</v>
      </c>
      <c r="BK147" s="196">
        <f>ROUND(I147*H147,2)</f>
        <v>0</v>
      </c>
      <c r="BL147" s="15" t="s">
        <v>146</v>
      </c>
      <c r="BM147" s="195" t="s">
        <v>523</v>
      </c>
    </row>
    <row r="148" spans="1:65" s="13" customFormat="1">
      <c r="B148" s="197"/>
      <c r="C148" s="198"/>
      <c r="D148" s="199" t="s">
        <v>148</v>
      </c>
      <c r="E148" s="200" t="s">
        <v>1</v>
      </c>
      <c r="F148" s="201" t="s">
        <v>524</v>
      </c>
      <c r="G148" s="198"/>
      <c r="H148" s="202">
        <v>250.08</v>
      </c>
      <c r="I148" s="198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148</v>
      </c>
      <c r="AU148" s="207" t="s">
        <v>89</v>
      </c>
      <c r="AV148" s="13" t="s">
        <v>89</v>
      </c>
      <c r="AW148" s="13" t="s">
        <v>36</v>
      </c>
      <c r="AX148" s="13" t="s">
        <v>87</v>
      </c>
      <c r="AY148" s="207" t="s">
        <v>140</v>
      </c>
    </row>
    <row r="149" spans="1:65" s="2" customFormat="1" ht="16.5" customHeight="1">
      <c r="A149" s="30"/>
      <c r="B149" s="31"/>
      <c r="C149" s="184" t="s">
        <v>203</v>
      </c>
      <c r="D149" s="184" t="s">
        <v>142</v>
      </c>
      <c r="E149" s="185" t="s">
        <v>525</v>
      </c>
      <c r="F149" s="186" t="s">
        <v>526</v>
      </c>
      <c r="G149" s="187" t="s">
        <v>185</v>
      </c>
      <c r="H149" s="188">
        <v>250.08</v>
      </c>
      <c r="I149" s="189"/>
      <c r="J149" s="189">
        <f>ROUND(I149*H149,2)</f>
        <v>0</v>
      </c>
      <c r="K149" s="190"/>
      <c r="L149" s="35"/>
      <c r="M149" s="191" t="s">
        <v>1</v>
      </c>
      <c r="N149" s="192" t="s">
        <v>44</v>
      </c>
      <c r="O149" s="193">
        <v>8.3000000000000004E-2</v>
      </c>
      <c r="P149" s="193">
        <f>O149*H149</f>
        <v>20.756640000000001</v>
      </c>
      <c r="Q149" s="193">
        <v>0</v>
      </c>
      <c r="R149" s="193">
        <f>Q149*H149</f>
        <v>0</v>
      </c>
      <c r="S149" s="193">
        <v>0</v>
      </c>
      <c r="T149" s="194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95" t="s">
        <v>146</v>
      </c>
      <c r="AT149" s="195" t="s">
        <v>142</v>
      </c>
      <c r="AU149" s="195" t="s">
        <v>89</v>
      </c>
      <c r="AY149" s="15" t="s">
        <v>140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5" t="s">
        <v>87</v>
      </c>
      <c r="BK149" s="196">
        <f>ROUND(I149*H149,2)</f>
        <v>0</v>
      </c>
      <c r="BL149" s="15" t="s">
        <v>146</v>
      </c>
      <c r="BM149" s="195" t="s">
        <v>527</v>
      </c>
    </row>
    <row r="150" spans="1:65" s="13" customFormat="1">
      <c r="B150" s="197"/>
      <c r="C150" s="198"/>
      <c r="D150" s="199" t="s">
        <v>148</v>
      </c>
      <c r="E150" s="200" t="s">
        <v>1</v>
      </c>
      <c r="F150" s="201" t="s">
        <v>524</v>
      </c>
      <c r="G150" s="198"/>
      <c r="H150" s="202">
        <v>250.08</v>
      </c>
      <c r="I150" s="198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148</v>
      </c>
      <c r="AU150" s="207" t="s">
        <v>89</v>
      </c>
      <c r="AV150" s="13" t="s">
        <v>89</v>
      </c>
      <c r="AW150" s="13" t="s">
        <v>36</v>
      </c>
      <c r="AX150" s="13" t="s">
        <v>87</v>
      </c>
      <c r="AY150" s="207" t="s">
        <v>140</v>
      </c>
    </row>
    <row r="151" spans="1:65" s="2" customFormat="1" ht="16.5" customHeight="1">
      <c r="A151" s="30"/>
      <c r="B151" s="31"/>
      <c r="C151" s="184" t="s">
        <v>208</v>
      </c>
      <c r="D151" s="184" t="s">
        <v>142</v>
      </c>
      <c r="E151" s="185" t="s">
        <v>213</v>
      </c>
      <c r="F151" s="186" t="s">
        <v>214</v>
      </c>
      <c r="G151" s="187" t="s">
        <v>185</v>
      </c>
      <c r="H151" s="188">
        <v>250.08</v>
      </c>
      <c r="I151" s="189"/>
      <c r="J151" s="189">
        <f>ROUND(I151*H151,2)</f>
        <v>0</v>
      </c>
      <c r="K151" s="190"/>
      <c r="L151" s="35"/>
      <c r="M151" s="191" t="s">
        <v>1</v>
      </c>
      <c r="N151" s="192" t="s">
        <v>44</v>
      </c>
      <c r="O151" s="193">
        <v>0.65200000000000002</v>
      </c>
      <c r="P151" s="193">
        <f>O151*H151</f>
        <v>163.05216000000001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95" t="s">
        <v>146</v>
      </c>
      <c r="AT151" s="195" t="s">
        <v>142</v>
      </c>
      <c r="AU151" s="195" t="s">
        <v>89</v>
      </c>
      <c r="AY151" s="15" t="s">
        <v>140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5" t="s">
        <v>87</v>
      </c>
      <c r="BK151" s="196">
        <f>ROUND(I151*H151,2)</f>
        <v>0</v>
      </c>
      <c r="BL151" s="15" t="s">
        <v>146</v>
      </c>
      <c r="BM151" s="195" t="s">
        <v>528</v>
      </c>
    </row>
    <row r="152" spans="1:65" s="13" customFormat="1">
      <c r="B152" s="197"/>
      <c r="C152" s="198"/>
      <c r="D152" s="199" t="s">
        <v>148</v>
      </c>
      <c r="E152" s="200" t="s">
        <v>1</v>
      </c>
      <c r="F152" s="201" t="s">
        <v>524</v>
      </c>
      <c r="G152" s="198"/>
      <c r="H152" s="202">
        <v>250.08</v>
      </c>
      <c r="I152" s="198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148</v>
      </c>
      <c r="AU152" s="207" t="s">
        <v>89</v>
      </c>
      <c r="AV152" s="13" t="s">
        <v>89</v>
      </c>
      <c r="AW152" s="13" t="s">
        <v>36</v>
      </c>
      <c r="AX152" s="13" t="s">
        <v>87</v>
      </c>
      <c r="AY152" s="207" t="s">
        <v>140</v>
      </c>
    </row>
    <row r="153" spans="1:65" s="2" customFormat="1" ht="16.5" customHeight="1">
      <c r="A153" s="30"/>
      <c r="B153" s="31"/>
      <c r="C153" s="184" t="s">
        <v>212</v>
      </c>
      <c r="D153" s="184" t="s">
        <v>142</v>
      </c>
      <c r="E153" s="185" t="s">
        <v>216</v>
      </c>
      <c r="F153" s="186" t="s">
        <v>217</v>
      </c>
      <c r="G153" s="187" t="s">
        <v>185</v>
      </c>
      <c r="H153" s="188">
        <v>250.08</v>
      </c>
      <c r="I153" s="189"/>
      <c r="J153" s="189">
        <f>ROUND(I153*H153,2)</f>
        <v>0</v>
      </c>
      <c r="K153" s="190"/>
      <c r="L153" s="35"/>
      <c r="M153" s="191" t="s">
        <v>1</v>
      </c>
      <c r="N153" s="192" t="s">
        <v>44</v>
      </c>
      <c r="O153" s="193">
        <v>3.1E-2</v>
      </c>
      <c r="P153" s="193">
        <f>O153*H153</f>
        <v>7.7524800000000003</v>
      </c>
      <c r="Q153" s="193">
        <v>0</v>
      </c>
      <c r="R153" s="193">
        <f>Q153*H153</f>
        <v>0</v>
      </c>
      <c r="S153" s="193">
        <v>0</v>
      </c>
      <c r="T153" s="194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95" t="s">
        <v>146</v>
      </c>
      <c r="AT153" s="195" t="s">
        <v>142</v>
      </c>
      <c r="AU153" s="195" t="s">
        <v>89</v>
      </c>
      <c r="AY153" s="15" t="s">
        <v>140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15" t="s">
        <v>87</v>
      </c>
      <c r="BK153" s="196">
        <f>ROUND(I153*H153,2)</f>
        <v>0</v>
      </c>
      <c r="BL153" s="15" t="s">
        <v>146</v>
      </c>
      <c r="BM153" s="195" t="s">
        <v>529</v>
      </c>
    </row>
    <row r="154" spans="1:65" s="13" customFormat="1">
      <c r="B154" s="197"/>
      <c r="C154" s="198"/>
      <c r="D154" s="199" t="s">
        <v>148</v>
      </c>
      <c r="E154" s="200" t="s">
        <v>1</v>
      </c>
      <c r="F154" s="201" t="s">
        <v>524</v>
      </c>
      <c r="G154" s="198"/>
      <c r="H154" s="202">
        <v>250.08</v>
      </c>
      <c r="I154" s="198"/>
      <c r="J154" s="198"/>
      <c r="K154" s="198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148</v>
      </c>
      <c r="AU154" s="207" t="s">
        <v>89</v>
      </c>
      <c r="AV154" s="13" t="s">
        <v>89</v>
      </c>
      <c r="AW154" s="13" t="s">
        <v>36</v>
      </c>
      <c r="AX154" s="13" t="s">
        <v>87</v>
      </c>
      <c r="AY154" s="207" t="s">
        <v>140</v>
      </c>
    </row>
    <row r="155" spans="1:65" s="2" customFormat="1" ht="16.5" customHeight="1">
      <c r="A155" s="30"/>
      <c r="B155" s="31"/>
      <c r="C155" s="184" t="s">
        <v>8</v>
      </c>
      <c r="D155" s="184" t="s">
        <v>142</v>
      </c>
      <c r="E155" s="185" t="s">
        <v>220</v>
      </c>
      <c r="F155" s="186" t="s">
        <v>221</v>
      </c>
      <c r="G155" s="187" t="s">
        <v>222</v>
      </c>
      <c r="H155" s="188">
        <v>98.58</v>
      </c>
      <c r="I155" s="189"/>
      <c r="J155" s="189">
        <f>ROUND(I155*H155,2)</f>
        <v>0</v>
      </c>
      <c r="K155" s="190"/>
      <c r="L155" s="35"/>
      <c r="M155" s="191" t="s">
        <v>1</v>
      </c>
      <c r="N155" s="192" t="s">
        <v>44</v>
      </c>
      <c r="O155" s="193">
        <v>0</v>
      </c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95" t="s">
        <v>146</v>
      </c>
      <c r="AT155" s="195" t="s">
        <v>142</v>
      </c>
      <c r="AU155" s="195" t="s">
        <v>89</v>
      </c>
      <c r="AY155" s="15" t="s">
        <v>140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5" t="s">
        <v>87</v>
      </c>
      <c r="BK155" s="196">
        <f>ROUND(I155*H155,2)</f>
        <v>0</v>
      </c>
      <c r="BL155" s="15" t="s">
        <v>146</v>
      </c>
      <c r="BM155" s="195" t="s">
        <v>530</v>
      </c>
    </row>
    <row r="156" spans="1:65" s="13" customFormat="1">
      <c r="B156" s="197"/>
      <c r="C156" s="198"/>
      <c r="D156" s="199" t="s">
        <v>148</v>
      </c>
      <c r="E156" s="200" t="s">
        <v>1</v>
      </c>
      <c r="F156" s="201" t="s">
        <v>531</v>
      </c>
      <c r="G156" s="198"/>
      <c r="H156" s="202">
        <v>98.58</v>
      </c>
      <c r="I156" s="198"/>
      <c r="J156" s="198"/>
      <c r="K156" s="198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148</v>
      </c>
      <c r="AU156" s="207" t="s">
        <v>89</v>
      </c>
      <c r="AV156" s="13" t="s">
        <v>89</v>
      </c>
      <c r="AW156" s="13" t="s">
        <v>36</v>
      </c>
      <c r="AX156" s="13" t="s">
        <v>87</v>
      </c>
      <c r="AY156" s="207" t="s">
        <v>140</v>
      </c>
    </row>
    <row r="157" spans="1:65" s="2" customFormat="1" ht="16.5" customHeight="1">
      <c r="A157" s="30"/>
      <c r="B157" s="31"/>
      <c r="C157" s="184" t="s">
        <v>219</v>
      </c>
      <c r="D157" s="184" t="s">
        <v>142</v>
      </c>
      <c r="E157" s="185" t="s">
        <v>226</v>
      </c>
      <c r="F157" s="186" t="s">
        <v>227</v>
      </c>
      <c r="G157" s="187" t="s">
        <v>222</v>
      </c>
      <c r="H157" s="188">
        <v>500.16</v>
      </c>
      <c r="I157" s="189"/>
      <c r="J157" s="189">
        <f>ROUND(I157*H157,2)</f>
        <v>0</v>
      </c>
      <c r="K157" s="190"/>
      <c r="L157" s="35"/>
      <c r="M157" s="191" t="s">
        <v>1</v>
      </c>
      <c r="N157" s="192" t="s">
        <v>44</v>
      </c>
      <c r="O157" s="193">
        <v>0</v>
      </c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95" t="s">
        <v>146</v>
      </c>
      <c r="AT157" s="195" t="s">
        <v>142</v>
      </c>
      <c r="AU157" s="195" t="s">
        <v>89</v>
      </c>
      <c r="AY157" s="15" t="s">
        <v>140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5" t="s">
        <v>87</v>
      </c>
      <c r="BK157" s="196">
        <f>ROUND(I157*H157,2)</f>
        <v>0</v>
      </c>
      <c r="BL157" s="15" t="s">
        <v>146</v>
      </c>
      <c r="BM157" s="195" t="s">
        <v>532</v>
      </c>
    </row>
    <row r="158" spans="1:65" s="13" customFormat="1">
      <c r="B158" s="197"/>
      <c r="C158" s="198"/>
      <c r="D158" s="199" t="s">
        <v>148</v>
      </c>
      <c r="E158" s="200" t="s">
        <v>1</v>
      </c>
      <c r="F158" s="201" t="s">
        <v>533</v>
      </c>
      <c r="G158" s="198"/>
      <c r="H158" s="202">
        <v>500.16</v>
      </c>
      <c r="I158" s="198"/>
      <c r="J158" s="198"/>
      <c r="K158" s="198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148</v>
      </c>
      <c r="AU158" s="207" t="s">
        <v>89</v>
      </c>
      <c r="AV158" s="13" t="s">
        <v>89</v>
      </c>
      <c r="AW158" s="13" t="s">
        <v>36</v>
      </c>
      <c r="AX158" s="13" t="s">
        <v>87</v>
      </c>
      <c r="AY158" s="207" t="s">
        <v>140</v>
      </c>
    </row>
    <row r="159" spans="1:65" s="2" customFormat="1" ht="16.5" customHeight="1">
      <c r="A159" s="30"/>
      <c r="B159" s="31"/>
      <c r="C159" s="184" t="s">
        <v>225</v>
      </c>
      <c r="D159" s="184" t="s">
        <v>142</v>
      </c>
      <c r="E159" s="185" t="s">
        <v>231</v>
      </c>
      <c r="F159" s="186" t="s">
        <v>232</v>
      </c>
      <c r="G159" s="187" t="s">
        <v>185</v>
      </c>
      <c r="H159" s="188">
        <v>170.37</v>
      </c>
      <c r="I159" s="189"/>
      <c r="J159" s="189">
        <f>ROUND(I159*H159,2)</f>
        <v>0</v>
      </c>
      <c r="K159" s="190"/>
      <c r="L159" s="35"/>
      <c r="M159" s="191" t="s">
        <v>1</v>
      </c>
      <c r="N159" s="192" t="s">
        <v>44</v>
      </c>
      <c r="O159" s="193">
        <v>0.29899999999999999</v>
      </c>
      <c r="P159" s="193">
        <f>O159*H159</f>
        <v>50.940629999999999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95" t="s">
        <v>146</v>
      </c>
      <c r="AT159" s="195" t="s">
        <v>142</v>
      </c>
      <c r="AU159" s="195" t="s">
        <v>89</v>
      </c>
      <c r="AY159" s="15" t="s">
        <v>140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5" t="s">
        <v>87</v>
      </c>
      <c r="BK159" s="196">
        <f>ROUND(I159*H159,2)</f>
        <v>0</v>
      </c>
      <c r="BL159" s="15" t="s">
        <v>146</v>
      </c>
      <c r="BM159" s="195" t="s">
        <v>534</v>
      </c>
    </row>
    <row r="160" spans="1:65" s="13" customFormat="1">
      <c r="B160" s="197"/>
      <c r="C160" s="198"/>
      <c r="D160" s="199" t="s">
        <v>148</v>
      </c>
      <c r="E160" s="200" t="s">
        <v>1</v>
      </c>
      <c r="F160" s="201" t="s">
        <v>535</v>
      </c>
      <c r="G160" s="198"/>
      <c r="H160" s="202">
        <v>170.37</v>
      </c>
      <c r="I160" s="198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148</v>
      </c>
      <c r="AU160" s="207" t="s">
        <v>89</v>
      </c>
      <c r="AV160" s="13" t="s">
        <v>89</v>
      </c>
      <c r="AW160" s="13" t="s">
        <v>36</v>
      </c>
      <c r="AX160" s="13" t="s">
        <v>87</v>
      </c>
      <c r="AY160" s="207" t="s">
        <v>140</v>
      </c>
    </row>
    <row r="161" spans="1:65" s="2" customFormat="1" ht="16.5" customHeight="1">
      <c r="A161" s="30"/>
      <c r="B161" s="31"/>
      <c r="C161" s="208" t="s">
        <v>230</v>
      </c>
      <c r="D161" s="208" t="s">
        <v>236</v>
      </c>
      <c r="E161" s="209" t="s">
        <v>237</v>
      </c>
      <c r="F161" s="210" t="s">
        <v>238</v>
      </c>
      <c r="G161" s="211" t="s">
        <v>222</v>
      </c>
      <c r="H161" s="212">
        <v>340.74</v>
      </c>
      <c r="I161" s="213"/>
      <c r="J161" s="213">
        <f>ROUND(I161*H161,2)</f>
        <v>0</v>
      </c>
      <c r="K161" s="214"/>
      <c r="L161" s="215"/>
      <c r="M161" s="216" t="s">
        <v>1</v>
      </c>
      <c r="N161" s="217" t="s">
        <v>44</v>
      </c>
      <c r="O161" s="193">
        <v>0</v>
      </c>
      <c r="P161" s="193">
        <f>O161*H161</f>
        <v>0</v>
      </c>
      <c r="Q161" s="193">
        <v>1</v>
      </c>
      <c r="R161" s="193">
        <f>Q161*H161</f>
        <v>340.74</v>
      </c>
      <c r="S161" s="193">
        <v>0</v>
      </c>
      <c r="T161" s="194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95" t="s">
        <v>182</v>
      </c>
      <c r="AT161" s="195" t="s">
        <v>236</v>
      </c>
      <c r="AU161" s="195" t="s">
        <v>89</v>
      </c>
      <c r="AY161" s="15" t="s">
        <v>140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5" t="s">
        <v>87</v>
      </c>
      <c r="BK161" s="196">
        <f>ROUND(I161*H161,2)</f>
        <v>0</v>
      </c>
      <c r="BL161" s="15" t="s">
        <v>146</v>
      </c>
      <c r="BM161" s="195" t="s">
        <v>536</v>
      </c>
    </row>
    <row r="162" spans="1:65" s="13" customFormat="1">
      <c r="B162" s="197"/>
      <c r="C162" s="198"/>
      <c r="D162" s="199" t="s">
        <v>148</v>
      </c>
      <c r="E162" s="200" t="s">
        <v>1</v>
      </c>
      <c r="F162" s="201" t="s">
        <v>537</v>
      </c>
      <c r="G162" s="198"/>
      <c r="H162" s="202">
        <v>340.74</v>
      </c>
      <c r="I162" s="198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148</v>
      </c>
      <c r="AU162" s="207" t="s">
        <v>89</v>
      </c>
      <c r="AV162" s="13" t="s">
        <v>89</v>
      </c>
      <c r="AW162" s="13" t="s">
        <v>36</v>
      </c>
      <c r="AX162" s="13" t="s">
        <v>87</v>
      </c>
      <c r="AY162" s="207" t="s">
        <v>140</v>
      </c>
    </row>
    <row r="163" spans="1:65" s="2" customFormat="1" ht="16.5" customHeight="1">
      <c r="A163" s="30"/>
      <c r="B163" s="31"/>
      <c r="C163" s="184" t="s">
        <v>235</v>
      </c>
      <c r="D163" s="184" t="s">
        <v>142</v>
      </c>
      <c r="E163" s="185" t="s">
        <v>242</v>
      </c>
      <c r="F163" s="186" t="s">
        <v>538</v>
      </c>
      <c r="G163" s="187" t="s">
        <v>185</v>
      </c>
      <c r="H163" s="188">
        <v>64.082999999999998</v>
      </c>
      <c r="I163" s="189"/>
      <c r="J163" s="189">
        <f>ROUND(I163*H163,2)</f>
        <v>0</v>
      </c>
      <c r="K163" s="190"/>
      <c r="L163" s="35"/>
      <c r="M163" s="191" t="s">
        <v>1</v>
      </c>
      <c r="N163" s="192" t="s">
        <v>44</v>
      </c>
      <c r="O163" s="193">
        <v>1.587</v>
      </c>
      <c r="P163" s="193">
        <f>O163*H163</f>
        <v>101.699721</v>
      </c>
      <c r="Q163" s="193">
        <v>0</v>
      </c>
      <c r="R163" s="193">
        <f>Q163*H163</f>
        <v>0</v>
      </c>
      <c r="S163" s="193">
        <v>0</v>
      </c>
      <c r="T163" s="194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95" t="s">
        <v>146</v>
      </c>
      <c r="AT163" s="195" t="s">
        <v>142</v>
      </c>
      <c r="AU163" s="195" t="s">
        <v>89</v>
      </c>
      <c r="AY163" s="15" t="s">
        <v>140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15" t="s">
        <v>87</v>
      </c>
      <c r="BK163" s="196">
        <f>ROUND(I163*H163,2)</f>
        <v>0</v>
      </c>
      <c r="BL163" s="15" t="s">
        <v>146</v>
      </c>
      <c r="BM163" s="195" t="s">
        <v>539</v>
      </c>
    </row>
    <row r="164" spans="1:65" s="13" customFormat="1">
      <c r="B164" s="197"/>
      <c r="C164" s="198"/>
      <c r="D164" s="199" t="s">
        <v>148</v>
      </c>
      <c r="E164" s="200" t="s">
        <v>1</v>
      </c>
      <c r="F164" s="201" t="s">
        <v>540</v>
      </c>
      <c r="G164" s="198"/>
      <c r="H164" s="202">
        <v>64.082999999999998</v>
      </c>
      <c r="I164" s="198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148</v>
      </c>
      <c r="AU164" s="207" t="s">
        <v>89</v>
      </c>
      <c r="AV164" s="13" t="s">
        <v>89</v>
      </c>
      <c r="AW164" s="13" t="s">
        <v>36</v>
      </c>
      <c r="AX164" s="13" t="s">
        <v>87</v>
      </c>
      <c r="AY164" s="207" t="s">
        <v>140</v>
      </c>
    </row>
    <row r="165" spans="1:65" s="2" customFormat="1" ht="16.5" customHeight="1">
      <c r="A165" s="30"/>
      <c r="B165" s="31"/>
      <c r="C165" s="208" t="s">
        <v>241</v>
      </c>
      <c r="D165" s="208" t="s">
        <v>236</v>
      </c>
      <c r="E165" s="209" t="s">
        <v>246</v>
      </c>
      <c r="F165" s="210" t="s">
        <v>541</v>
      </c>
      <c r="G165" s="211" t="s">
        <v>222</v>
      </c>
      <c r="H165" s="212">
        <v>128.16</v>
      </c>
      <c r="I165" s="213"/>
      <c r="J165" s="213">
        <f>ROUND(I165*H165,2)</f>
        <v>0</v>
      </c>
      <c r="K165" s="214"/>
      <c r="L165" s="215"/>
      <c r="M165" s="216" t="s">
        <v>1</v>
      </c>
      <c r="N165" s="217" t="s">
        <v>44</v>
      </c>
      <c r="O165" s="193">
        <v>0</v>
      </c>
      <c r="P165" s="193">
        <f>O165*H165</f>
        <v>0</v>
      </c>
      <c r="Q165" s="193">
        <v>1</v>
      </c>
      <c r="R165" s="193">
        <f>Q165*H165</f>
        <v>128.16</v>
      </c>
      <c r="S165" s="193">
        <v>0</v>
      </c>
      <c r="T165" s="194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95" t="s">
        <v>182</v>
      </c>
      <c r="AT165" s="195" t="s">
        <v>236</v>
      </c>
      <c r="AU165" s="195" t="s">
        <v>89</v>
      </c>
      <c r="AY165" s="15" t="s">
        <v>140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5" t="s">
        <v>87</v>
      </c>
      <c r="BK165" s="196">
        <f>ROUND(I165*H165,2)</f>
        <v>0</v>
      </c>
      <c r="BL165" s="15" t="s">
        <v>146</v>
      </c>
      <c r="BM165" s="195" t="s">
        <v>542</v>
      </c>
    </row>
    <row r="166" spans="1:65" s="13" customFormat="1">
      <c r="B166" s="197"/>
      <c r="C166" s="198"/>
      <c r="D166" s="199" t="s">
        <v>148</v>
      </c>
      <c r="E166" s="200" t="s">
        <v>1</v>
      </c>
      <c r="F166" s="201" t="s">
        <v>543</v>
      </c>
      <c r="G166" s="198"/>
      <c r="H166" s="202">
        <v>128.16</v>
      </c>
      <c r="I166" s="198"/>
      <c r="J166" s="198"/>
      <c r="K166" s="198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148</v>
      </c>
      <c r="AU166" s="207" t="s">
        <v>89</v>
      </c>
      <c r="AV166" s="13" t="s">
        <v>89</v>
      </c>
      <c r="AW166" s="13" t="s">
        <v>36</v>
      </c>
      <c r="AX166" s="13" t="s">
        <v>87</v>
      </c>
      <c r="AY166" s="207" t="s">
        <v>140</v>
      </c>
    </row>
    <row r="167" spans="1:65" s="12" customFormat="1" ht="22.9" customHeight="1">
      <c r="B167" s="169"/>
      <c r="C167" s="170"/>
      <c r="D167" s="171" t="s">
        <v>78</v>
      </c>
      <c r="E167" s="182" t="s">
        <v>146</v>
      </c>
      <c r="F167" s="182" t="s">
        <v>267</v>
      </c>
      <c r="G167" s="170"/>
      <c r="H167" s="170"/>
      <c r="I167" s="170"/>
      <c r="J167" s="183">
        <f>BK167</f>
        <v>0</v>
      </c>
      <c r="K167" s="170"/>
      <c r="L167" s="174"/>
      <c r="M167" s="175"/>
      <c r="N167" s="176"/>
      <c r="O167" s="176"/>
      <c r="P167" s="177">
        <f>SUM(P168:P181)</f>
        <v>44.822155000000002</v>
      </c>
      <c r="Q167" s="176"/>
      <c r="R167" s="177">
        <f>SUM(R168:R181)</f>
        <v>2.3272391499999996</v>
      </c>
      <c r="S167" s="176"/>
      <c r="T167" s="178">
        <f>SUM(T168:T181)</f>
        <v>0</v>
      </c>
      <c r="AR167" s="179" t="s">
        <v>87</v>
      </c>
      <c r="AT167" s="180" t="s">
        <v>78</v>
      </c>
      <c r="AU167" s="180" t="s">
        <v>87</v>
      </c>
      <c r="AY167" s="179" t="s">
        <v>140</v>
      </c>
      <c r="BK167" s="181">
        <f>SUM(BK168:BK181)</f>
        <v>0</v>
      </c>
    </row>
    <row r="168" spans="1:65" s="2" customFormat="1" ht="16.5" customHeight="1">
      <c r="A168" s="30"/>
      <c r="B168" s="31"/>
      <c r="C168" s="184" t="s">
        <v>7</v>
      </c>
      <c r="D168" s="184" t="s">
        <v>142</v>
      </c>
      <c r="E168" s="185" t="s">
        <v>448</v>
      </c>
      <c r="F168" s="186" t="s">
        <v>449</v>
      </c>
      <c r="G168" s="187" t="s">
        <v>185</v>
      </c>
      <c r="H168" s="188">
        <v>15.63</v>
      </c>
      <c r="I168" s="189"/>
      <c r="J168" s="189">
        <f>ROUND(I168*H168,2)</f>
        <v>0</v>
      </c>
      <c r="K168" s="190"/>
      <c r="L168" s="35"/>
      <c r="M168" s="191" t="s">
        <v>1</v>
      </c>
      <c r="N168" s="192" t="s">
        <v>44</v>
      </c>
      <c r="O168" s="193">
        <v>1.6950000000000001</v>
      </c>
      <c r="P168" s="193">
        <f>O168*H168</f>
        <v>26.492850000000001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95" t="s">
        <v>146</v>
      </c>
      <c r="AT168" s="195" t="s">
        <v>142</v>
      </c>
      <c r="AU168" s="195" t="s">
        <v>89</v>
      </c>
      <c r="AY168" s="15" t="s">
        <v>140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5" t="s">
        <v>87</v>
      </c>
      <c r="BK168" s="196">
        <f>ROUND(I168*H168,2)</f>
        <v>0</v>
      </c>
      <c r="BL168" s="15" t="s">
        <v>146</v>
      </c>
      <c r="BM168" s="195" t="s">
        <v>544</v>
      </c>
    </row>
    <row r="169" spans="1:65" s="13" customFormat="1">
      <c r="B169" s="197"/>
      <c r="C169" s="198"/>
      <c r="D169" s="199" t="s">
        <v>148</v>
      </c>
      <c r="E169" s="200" t="s">
        <v>1</v>
      </c>
      <c r="F169" s="201" t="s">
        <v>545</v>
      </c>
      <c r="G169" s="198"/>
      <c r="H169" s="202">
        <v>15.63</v>
      </c>
      <c r="I169" s="198"/>
      <c r="J169" s="198"/>
      <c r="K169" s="198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148</v>
      </c>
      <c r="AU169" s="207" t="s">
        <v>89</v>
      </c>
      <c r="AV169" s="13" t="s">
        <v>89</v>
      </c>
      <c r="AW169" s="13" t="s">
        <v>36</v>
      </c>
      <c r="AX169" s="13" t="s">
        <v>87</v>
      </c>
      <c r="AY169" s="207" t="s">
        <v>140</v>
      </c>
    </row>
    <row r="170" spans="1:65" s="2" customFormat="1" ht="16.5" customHeight="1">
      <c r="A170" s="30"/>
      <c r="B170" s="31"/>
      <c r="C170" s="184" t="s">
        <v>250</v>
      </c>
      <c r="D170" s="184" t="s">
        <v>142</v>
      </c>
      <c r="E170" s="185" t="s">
        <v>269</v>
      </c>
      <c r="F170" s="186" t="s">
        <v>270</v>
      </c>
      <c r="G170" s="187" t="s">
        <v>271</v>
      </c>
      <c r="H170" s="188">
        <v>48</v>
      </c>
      <c r="I170" s="189"/>
      <c r="J170" s="189">
        <f>ROUND(I170*H170,2)</f>
        <v>0</v>
      </c>
      <c r="K170" s="190"/>
      <c r="L170" s="35"/>
      <c r="M170" s="191" t="s">
        <v>1</v>
      </c>
      <c r="N170" s="192" t="s">
        <v>44</v>
      </c>
      <c r="O170" s="193">
        <v>0.315</v>
      </c>
      <c r="P170" s="193">
        <f>O170*H170</f>
        <v>15.120000000000001</v>
      </c>
      <c r="Q170" s="193">
        <v>1.65E-3</v>
      </c>
      <c r="R170" s="193">
        <f>Q170*H170</f>
        <v>7.9199999999999993E-2</v>
      </c>
      <c r="S170" s="193">
        <v>0</v>
      </c>
      <c r="T170" s="194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95" t="s">
        <v>146</v>
      </c>
      <c r="AT170" s="195" t="s">
        <v>142</v>
      </c>
      <c r="AU170" s="195" t="s">
        <v>89</v>
      </c>
      <c r="AY170" s="15" t="s">
        <v>140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5" t="s">
        <v>87</v>
      </c>
      <c r="BK170" s="196">
        <f>ROUND(I170*H170,2)</f>
        <v>0</v>
      </c>
      <c r="BL170" s="15" t="s">
        <v>146</v>
      </c>
      <c r="BM170" s="195" t="s">
        <v>546</v>
      </c>
    </row>
    <row r="171" spans="1:65" s="13" customFormat="1">
      <c r="B171" s="197"/>
      <c r="C171" s="198"/>
      <c r="D171" s="199" t="s">
        <v>148</v>
      </c>
      <c r="E171" s="200" t="s">
        <v>1</v>
      </c>
      <c r="F171" s="201" t="s">
        <v>371</v>
      </c>
      <c r="G171" s="198"/>
      <c r="H171" s="202">
        <v>48</v>
      </c>
      <c r="I171" s="198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148</v>
      </c>
      <c r="AU171" s="207" t="s">
        <v>89</v>
      </c>
      <c r="AV171" s="13" t="s">
        <v>89</v>
      </c>
      <c r="AW171" s="13" t="s">
        <v>36</v>
      </c>
      <c r="AX171" s="13" t="s">
        <v>87</v>
      </c>
      <c r="AY171" s="207" t="s">
        <v>140</v>
      </c>
    </row>
    <row r="172" spans="1:65" s="2" customFormat="1" ht="16.5" customHeight="1">
      <c r="A172" s="30"/>
      <c r="B172" s="31"/>
      <c r="C172" s="208" t="s">
        <v>256</v>
      </c>
      <c r="D172" s="208" t="s">
        <v>236</v>
      </c>
      <c r="E172" s="209" t="s">
        <v>275</v>
      </c>
      <c r="F172" s="210" t="s">
        <v>276</v>
      </c>
      <c r="G172" s="211" t="s">
        <v>271</v>
      </c>
      <c r="H172" s="212">
        <v>32</v>
      </c>
      <c r="I172" s="213"/>
      <c r="J172" s="213">
        <f>ROUND(I172*H172,2)</f>
        <v>0</v>
      </c>
      <c r="K172" s="214"/>
      <c r="L172" s="215"/>
      <c r="M172" s="216" t="s">
        <v>1</v>
      </c>
      <c r="N172" s="217" t="s">
        <v>44</v>
      </c>
      <c r="O172" s="193">
        <v>0</v>
      </c>
      <c r="P172" s="193">
        <f>O172*H172</f>
        <v>0</v>
      </c>
      <c r="Q172" s="193">
        <v>2.1999999999999999E-2</v>
      </c>
      <c r="R172" s="193">
        <f>Q172*H172</f>
        <v>0.70399999999999996</v>
      </c>
      <c r="S172" s="193">
        <v>0</v>
      </c>
      <c r="T172" s="194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95" t="s">
        <v>182</v>
      </c>
      <c r="AT172" s="195" t="s">
        <v>236</v>
      </c>
      <c r="AU172" s="195" t="s">
        <v>89</v>
      </c>
      <c r="AY172" s="15" t="s">
        <v>140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5" t="s">
        <v>87</v>
      </c>
      <c r="BK172" s="196">
        <f>ROUND(I172*H172,2)</f>
        <v>0</v>
      </c>
      <c r="BL172" s="15" t="s">
        <v>146</v>
      </c>
      <c r="BM172" s="195" t="s">
        <v>547</v>
      </c>
    </row>
    <row r="173" spans="1:65" s="13" customFormat="1">
      <c r="B173" s="197"/>
      <c r="C173" s="198"/>
      <c r="D173" s="199" t="s">
        <v>148</v>
      </c>
      <c r="E173" s="200" t="s">
        <v>1</v>
      </c>
      <c r="F173" s="201" t="s">
        <v>300</v>
      </c>
      <c r="G173" s="198"/>
      <c r="H173" s="202">
        <v>32</v>
      </c>
      <c r="I173" s="198"/>
      <c r="J173" s="198"/>
      <c r="K173" s="198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148</v>
      </c>
      <c r="AU173" s="207" t="s">
        <v>89</v>
      </c>
      <c r="AV173" s="13" t="s">
        <v>89</v>
      </c>
      <c r="AW173" s="13" t="s">
        <v>36</v>
      </c>
      <c r="AX173" s="13" t="s">
        <v>87</v>
      </c>
      <c r="AY173" s="207" t="s">
        <v>140</v>
      </c>
    </row>
    <row r="174" spans="1:65" s="2" customFormat="1" ht="16.5" customHeight="1">
      <c r="A174" s="30"/>
      <c r="B174" s="31"/>
      <c r="C174" s="208" t="s">
        <v>262</v>
      </c>
      <c r="D174" s="208" t="s">
        <v>236</v>
      </c>
      <c r="E174" s="209" t="s">
        <v>279</v>
      </c>
      <c r="F174" s="210" t="s">
        <v>280</v>
      </c>
      <c r="G174" s="211" t="s">
        <v>271</v>
      </c>
      <c r="H174" s="212">
        <v>16</v>
      </c>
      <c r="I174" s="213"/>
      <c r="J174" s="213">
        <f>ROUND(I174*H174,2)</f>
        <v>0</v>
      </c>
      <c r="K174" s="214"/>
      <c r="L174" s="215"/>
      <c r="M174" s="216" t="s">
        <v>1</v>
      </c>
      <c r="N174" s="217" t="s">
        <v>44</v>
      </c>
      <c r="O174" s="193">
        <v>0</v>
      </c>
      <c r="P174" s="193">
        <f>O174*H174</f>
        <v>0</v>
      </c>
      <c r="Q174" s="193">
        <v>9.5000000000000001E-2</v>
      </c>
      <c r="R174" s="193">
        <f>Q174*H174</f>
        <v>1.52</v>
      </c>
      <c r="S174" s="193">
        <v>0</v>
      </c>
      <c r="T174" s="194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95" t="s">
        <v>182</v>
      </c>
      <c r="AT174" s="195" t="s">
        <v>236</v>
      </c>
      <c r="AU174" s="195" t="s">
        <v>89</v>
      </c>
      <c r="AY174" s="15" t="s">
        <v>140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15" t="s">
        <v>87</v>
      </c>
      <c r="BK174" s="196">
        <f>ROUND(I174*H174,2)</f>
        <v>0</v>
      </c>
      <c r="BL174" s="15" t="s">
        <v>146</v>
      </c>
      <c r="BM174" s="195" t="s">
        <v>548</v>
      </c>
    </row>
    <row r="175" spans="1:65" s="13" customFormat="1">
      <c r="B175" s="197"/>
      <c r="C175" s="198"/>
      <c r="D175" s="199" t="s">
        <v>148</v>
      </c>
      <c r="E175" s="200" t="s">
        <v>1</v>
      </c>
      <c r="F175" s="201" t="s">
        <v>219</v>
      </c>
      <c r="G175" s="198"/>
      <c r="H175" s="202">
        <v>16</v>
      </c>
      <c r="I175" s="198"/>
      <c r="J175" s="198"/>
      <c r="K175" s="198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148</v>
      </c>
      <c r="AU175" s="207" t="s">
        <v>89</v>
      </c>
      <c r="AV175" s="13" t="s">
        <v>89</v>
      </c>
      <c r="AW175" s="13" t="s">
        <v>36</v>
      </c>
      <c r="AX175" s="13" t="s">
        <v>87</v>
      </c>
      <c r="AY175" s="207" t="s">
        <v>140</v>
      </c>
    </row>
    <row r="176" spans="1:65" s="2" customFormat="1" ht="16.5" customHeight="1">
      <c r="A176" s="30"/>
      <c r="B176" s="31"/>
      <c r="C176" s="184" t="s">
        <v>268</v>
      </c>
      <c r="D176" s="184" t="s">
        <v>142</v>
      </c>
      <c r="E176" s="185" t="s">
        <v>549</v>
      </c>
      <c r="F176" s="186" t="s">
        <v>550</v>
      </c>
      <c r="G176" s="187" t="s">
        <v>185</v>
      </c>
      <c r="H176" s="188">
        <v>0.56000000000000005</v>
      </c>
      <c r="I176" s="189"/>
      <c r="J176" s="189">
        <f>ROUND(I176*H176,2)</f>
        <v>0</v>
      </c>
      <c r="K176" s="190"/>
      <c r="L176" s="35"/>
      <c r="M176" s="191" t="s">
        <v>1</v>
      </c>
      <c r="N176" s="192" t="s">
        <v>44</v>
      </c>
      <c r="O176" s="193">
        <v>1.208</v>
      </c>
      <c r="P176" s="193">
        <f>O176*H176</f>
        <v>0.67648000000000008</v>
      </c>
      <c r="Q176" s="193">
        <v>0</v>
      </c>
      <c r="R176" s="193">
        <f>Q176*H176</f>
        <v>0</v>
      </c>
      <c r="S176" s="193">
        <v>0</v>
      </c>
      <c r="T176" s="194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95" t="s">
        <v>146</v>
      </c>
      <c r="AT176" s="195" t="s">
        <v>142</v>
      </c>
      <c r="AU176" s="195" t="s">
        <v>89</v>
      </c>
      <c r="AY176" s="15" t="s">
        <v>140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5" t="s">
        <v>87</v>
      </c>
      <c r="BK176" s="196">
        <f>ROUND(I176*H176,2)</f>
        <v>0</v>
      </c>
      <c r="BL176" s="15" t="s">
        <v>146</v>
      </c>
      <c r="BM176" s="195" t="s">
        <v>551</v>
      </c>
    </row>
    <row r="177" spans="1:65" s="13" customFormat="1">
      <c r="B177" s="197"/>
      <c r="C177" s="198"/>
      <c r="D177" s="199" t="s">
        <v>148</v>
      </c>
      <c r="E177" s="200" t="s">
        <v>1</v>
      </c>
      <c r="F177" s="201" t="s">
        <v>552</v>
      </c>
      <c r="G177" s="198"/>
      <c r="H177" s="202">
        <v>0.56000000000000005</v>
      </c>
      <c r="I177" s="198"/>
      <c r="J177" s="198"/>
      <c r="K177" s="198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148</v>
      </c>
      <c r="AU177" s="207" t="s">
        <v>89</v>
      </c>
      <c r="AV177" s="13" t="s">
        <v>89</v>
      </c>
      <c r="AW177" s="13" t="s">
        <v>36</v>
      </c>
      <c r="AX177" s="13" t="s">
        <v>87</v>
      </c>
      <c r="AY177" s="207" t="s">
        <v>140</v>
      </c>
    </row>
    <row r="178" spans="1:65" s="2" customFormat="1" ht="16.5" customHeight="1">
      <c r="A178" s="30"/>
      <c r="B178" s="31"/>
      <c r="C178" s="184" t="s">
        <v>274</v>
      </c>
      <c r="D178" s="184" t="s">
        <v>142</v>
      </c>
      <c r="E178" s="185" t="s">
        <v>553</v>
      </c>
      <c r="F178" s="186" t="s">
        <v>554</v>
      </c>
      <c r="G178" s="187" t="s">
        <v>145</v>
      </c>
      <c r="H178" s="188">
        <v>2.94</v>
      </c>
      <c r="I178" s="189"/>
      <c r="J178" s="189">
        <f>ROUND(I178*H178,2)</f>
        <v>0</v>
      </c>
      <c r="K178" s="190"/>
      <c r="L178" s="35"/>
      <c r="M178" s="191" t="s">
        <v>1</v>
      </c>
      <c r="N178" s="192" t="s">
        <v>44</v>
      </c>
      <c r="O178" s="193">
        <v>0.82499999999999996</v>
      </c>
      <c r="P178" s="193">
        <f>O178*H178</f>
        <v>2.4255</v>
      </c>
      <c r="Q178" s="193">
        <v>6.3899999999999998E-3</v>
      </c>
      <c r="R178" s="193">
        <f>Q178*H178</f>
        <v>1.8786600000000001E-2</v>
      </c>
      <c r="S178" s="193">
        <v>0</v>
      </c>
      <c r="T178" s="194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95" t="s">
        <v>146</v>
      </c>
      <c r="AT178" s="195" t="s">
        <v>142</v>
      </c>
      <c r="AU178" s="195" t="s">
        <v>89</v>
      </c>
      <c r="AY178" s="15" t="s">
        <v>140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15" t="s">
        <v>87</v>
      </c>
      <c r="BK178" s="196">
        <f>ROUND(I178*H178,2)</f>
        <v>0</v>
      </c>
      <c r="BL178" s="15" t="s">
        <v>146</v>
      </c>
      <c r="BM178" s="195" t="s">
        <v>555</v>
      </c>
    </row>
    <row r="179" spans="1:65" s="13" customFormat="1">
      <c r="B179" s="197"/>
      <c r="C179" s="198"/>
      <c r="D179" s="199" t="s">
        <v>148</v>
      </c>
      <c r="E179" s="200" t="s">
        <v>1</v>
      </c>
      <c r="F179" s="201" t="s">
        <v>556</v>
      </c>
      <c r="G179" s="198"/>
      <c r="H179" s="202">
        <v>2.94</v>
      </c>
      <c r="I179" s="198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148</v>
      </c>
      <c r="AU179" s="207" t="s">
        <v>89</v>
      </c>
      <c r="AV179" s="13" t="s">
        <v>89</v>
      </c>
      <c r="AW179" s="13" t="s">
        <v>36</v>
      </c>
      <c r="AX179" s="13" t="s">
        <v>87</v>
      </c>
      <c r="AY179" s="207" t="s">
        <v>140</v>
      </c>
    </row>
    <row r="180" spans="1:65" s="2" customFormat="1" ht="16.5" customHeight="1">
      <c r="A180" s="30"/>
      <c r="B180" s="31"/>
      <c r="C180" s="184" t="s">
        <v>278</v>
      </c>
      <c r="D180" s="184" t="s">
        <v>142</v>
      </c>
      <c r="E180" s="185" t="s">
        <v>557</v>
      </c>
      <c r="F180" s="186" t="s">
        <v>558</v>
      </c>
      <c r="G180" s="187" t="s">
        <v>222</v>
      </c>
      <c r="H180" s="188">
        <v>5.0000000000000001E-3</v>
      </c>
      <c r="I180" s="189"/>
      <c r="J180" s="189">
        <f>ROUND(I180*H180,2)</f>
        <v>0</v>
      </c>
      <c r="K180" s="190"/>
      <c r="L180" s="35"/>
      <c r="M180" s="191" t="s">
        <v>1</v>
      </c>
      <c r="N180" s="192" t="s">
        <v>44</v>
      </c>
      <c r="O180" s="193">
        <v>21.465</v>
      </c>
      <c r="P180" s="193">
        <f>O180*H180</f>
        <v>0.107325</v>
      </c>
      <c r="Q180" s="193">
        <v>1.0505100000000001</v>
      </c>
      <c r="R180" s="193">
        <f>Q180*H180</f>
        <v>5.2525500000000008E-3</v>
      </c>
      <c r="S180" s="193">
        <v>0</v>
      </c>
      <c r="T180" s="194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95" t="s">
        <v>146</v>
      </c>
      <c r="AT180" s="195" t="s">
        <v>142</v>
      </c>
      <c r="AU180" s="195" t="s">
        <v>89</v>
      </c>
      <c r="AY180" s="15" t="s">
        <v>140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15" t="s">
        <v>87</v>
      </c>
      <c r="BK180" s="196">
        <f>ROUND(I180*H180,2)</f>
        <v>0</v>
      </c>
      <c r="BL180" s="15" t="s">
        <v>146</v>
      </c>
      <c r="BM180" s="195" t="s">
        <v>559</v>
      </c>
    </row>
    <row r="181" spans="1:65" s="13" customFormat="1">
      <c r="B181" s="197"/>
      <c r="C181" s="198"/>
      <c r="D181" s="199" t="s">
        <v>148</v>
      </c>
      <c r="E181" s="200" t="s">
        <v>1</v>
      </c>
      <c r="F181" s="201" t="s">
        <v>560</v>
      </c>
      <c r="G181" s="198"/>
      <c r="H181" s="202">
        <v>5.0000000000000001E-3</v>
      </c>
      <c r="I181" s="198"/>
      <c r="J181" s="198"/>
      <c r="K181" s="198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148</v>
      </c>
      <c r="AU181" s="207" t="s">
        <v>89</v>
      </c>
      <c r="AV181" s="13" t="s">
        <v>89</v>
      </c>
      <c r="AW181" s="13" t="s">
        <v>36</v>
      </c>
      <c r="AX181" s="13" t="s">
        <v>87</v>
      </c>
      <c r="AY181" s="207" t="s">
        <v>140</v>
      </c>
    </row>
    <row r="182" spans="1:65" s="12" customFormat="1" ht="22.9" customHeight="1">
      <c r="B182" s="169"/>
      <c r="C182" s="170"/>
      <c r="D182" s="171" t="s">
        <v>78</v>
      </c>
      <c r="E182" s="182" t="s">
        <v>166</v>
      </c>
      <c r="F182" s="182" t="s">
        <v>561</v>
      </c>
      <c r="G182" s="170"/>
      <c r="H182" s="170"/>
      <c r="I182" s="170"/>
      <c r="J182" s="183">
        <f>BK182</f>
        <v>0</v>
      </c>
      <c r="K182" s="170"/>
      <c r="L182" s="174"/>
      <c r="M182" s="175"/>
      <c r="N182" s="176"/>
      <c r="O182" s="176"/>
      <c r="P182" s="177">
        <f>SUM(P183:P198)</f>
        <v>4.9034000000000004</v>
      </c>
      <c r="Q182" s="176"/>
      <c r="R182" s="177">
        <f>SUM(R183:R198)</f>
        <v>1.5353060000000001</v>
      </c>
      <c r="S182" s="176"/>
      <c r="T182" s="178">
        <f>SUM(T183:T198)</f>
        <v>0</v>
      </c>
      <c r="AR182" s="179" t="s">
        <v>87</v>
      </c>
      <c r="AT182" s="180" t="s">
        <v>78</v>
      </c>
      <c r="AU182" s="180" t="s">
        <v>87</v>
      </c>
      <c r="AY182" s="179" t="s">
        <v>140</v>
      </c>
      <c r="BK182" s="181">
        <f>SUM(BK183:BK198)</f>
        <v>0</v>
      </c>
    </row>
    <row r="183" spans="1:65" s="2" customFormat="1" ht="16.5" customHeight="1">
      <c r="A183" s="30"/>
      <c r="B183" s="31"/>
      <c r="C183" s="184" t="s">
        <v>282</v>
      </c>
      <c r="D183" s="184" t="s">
        <v>142</v>
      </c>
      <c r="E183" s="185" t="s">
        <v>562</v>
      </c>
      <c r="F183" s="186" t="s">
        <v>563</v>
      </c>
      <c r="G183" s="187" t="s">
        <v>145</v>
      </c>
      <c r="H183" s="188">
        <v>13</v>
      </c>
      <c r="I183" s="189"/>
      <c r="J183" s="189">
        <f>ROUND(I183*H183,2)</f>
        <v>0</v>
      </c>
      <c r="K183" s="190"/>
      <c r="L183" s="35"/>
      <c r="M183" s="191" t="s">
        <v>1</v>
      </c>
      <c r="N183" s="192" t="s">
        <v>44</v>
      </c>
      <c r="O183" s="193">
        <v>3.1E-2</v>
      </c>
      <c r="P183" s="193">
        <f>O183*H183</f>
        <v>0.40300000000000002</v>
      </c>
      <c r="Q183" s="193">
        <v>0</v>
      </c>
      <c r="R183" s="193">
        <f>Q183*H183</f>
        <v>0</v>
      </c>
      <c r="S183" s="193">
        <v>0</v>
      </c>
      <c r="T183" s="194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95" t="s">
        <v>146</v>
      </c>
      <c r="AT183" s="195" t="s">
        <v>142</v>
      </c>
      <c r="AU183" s="195" t="s">
        <v>89</v>
      </c>
      <c r="AY183" s="15" t="s">
        <v>140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15" t="s">
        <v>87</v>
      </c>
      <c r="BK183" s="196">
        <f>ROUND(I183*H183,2)</f>
        <v>0</v>
      </c>
      <c r="BL183" s="15" t="s">
        <v>146</v>
      </c>
      <c r="BM183" s="195" t="s">
        <v>564</v>
      </c>
    </row>
    <row r="184" spans="1:65" s="13" customFormat="1">
      <c r="B184" s="197"/>
      <c r="C184" s="198"/>
      <c r="D184" s="199" t="s">
        <v>148</v>
      </c>
      <c r="E184" s="200" t="s">
        <v>1</v>
      </c>
      <c r="F184" s="201" t="s">
        <v>565</v>
      </c>
      <c r="G184" s="198"/>
      <c r="H184" s="202">
        <v>13</v>
      </c>
      <c r="I184" s="198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148</v>
      </c>
      <c r="AU184" s="207" t="s">
        <v>89</v>
      </c>
      <c r="AV184" s="13" t="s">
        <v>89</v>
      </c>
      <c r="AW184" s="13" t="s">
        <v>36</v>
      </c>
      <c r="AX184" s="13" t="s">
        <v>87</v>
      </c>
      <c r="AY184" s="207" t="s">
        <v>140</v>
      </c>
    </row>
    <row r="185" spans="1:65" s="2" customFormat="1" ht="16.5" customHeight="1">
      <c r="A185" s="30"/>
      <c r="B185" s="31"/>
      <c r="C185" s="184" t="s">
        <v>287</v>
      </c>
      <c r="D185" s="184" t="s">
        <v>142</v>
      </c>
      <c r="E185" s="185" t="s">
        <v>566</v>
      </c>
      <c r="F185" s="186" t="s">
        <v>567</v>
      </c>
      <c r="G185" s="187" t="s">
        <v>145</v>
      </c>
      <c r="H185" s="188">
        <v>13</v>
      </c>
      <c r="I185" s="189"/>
      <c r="J185" s="189">
        <f>ROUND(I185*H185,2)</f>
        <v>0</v>
      </c>
      <c r="K185" s="190"/>
      <c r="L185" s="35"/>
      <c r="M185" s="191" t="s">
        <v>1</v>
      </c>
      <c r="N185" s="192" t="s">
        <v>44</v>
      </c>
      <c r="O185" s="193">
        <v>2.7E-2</v>
      </c>
      <c r="P185" s="193">
        <f>O185*H185</f>
        <v>0.35099999999999998</v>
      </c>
      <c r="Q185" s="193">
        <v>0</v>
      </c>
      <c r="R185" s="193">
        <f>Q185*H185</f>
        <v>0</v>
      </c>
      <c r="S185" s="193">
        <v>0</v>
      </c>
      <c r="T185" s="194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95" t="s">
        <v>146</v>
      </c>
      <c r="AT185" s="195" t="s">
        <v>142</v>
      </c>
      <c r="AU185" s="195" t="s">
        <v>89</v>
      </c>
      <c r="AY185" s="15" t="s">
        <v>140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5" t="s">
        <v>87</v>
      </c>
      <c r="BK185" s="196">
        <f>ROUND(I185*H185,2)</f>
        <v>0</v>
      </c>
      <c r="BL185" s="15" t="s">
        <v>146</v>
      </c>
      <c r="BM185" s="195" t="s">
        <v>568</v>
      </c>
    </row>
    <row r="186" spans="1:65" s="13" customFormat="1">
      <c r="B186" s="197"/>
      <c r="C186" s="198"/>
      <c r="D186" s="199" t="s">
        <v>148</v>
      </c>
      <c r="E186" s="200" t="s">
        <v>1</v>
      </c>
      <c r="F186" s="201" t="s">
        <v>565</v>
      </c>
      <c r="G186" s="198"/>
      <c r="H186" s="202">
        <v>13</v>
      </c>
      <c r="I186" s="198"/>
      <c r="J186" s="198"/>
      <c r="K186" s="198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148</v>
      </c>
      <c r="AU186" s="207" t="s">
        <v>89</v>
      </c>
      <c r="AV186" s="13" t="s">
        <v>89</v>
      </c>
      <c r="AW186" s="13" t="s">
        <v>36</v>
      </c>
      <c r="AX186" s="13" t="s">
        <v>87</v>
      </c>
      <c r="AY186" s="207" t="s">
        <v>140</v>
      </c>
    </row>
    <row r="187" spans="1:65" s="2" customFormat="1" ht="16.5" customHeight="1">
      <c r="A187" s="30"/>
      <c r="B187" s="31"/>
      <c r="C187" s="184" t="s">
        <v>273</v>
      </c>
      <c r="D187" s="184" t="s">
        <v>142</v>
      </c>
      <c r="E187" s="185" t="s">
        <v>569</v>
      </c>
      <c r="F187" s="186" t="s">
        <v>570</v>
      </c>
      <c r="G187" s="187" t="s">
        <v>145</v>
      </c>
      <c r="H187" s="188">
        <v>13</v>
      </c>
      <c r="I187" s="189"/>
      <c r="J187" s="189">
        <f>ROUND(I187*H187,2)</f>
        <v>0</v>
      </c>
      <c r="K187" s="190"/>
      <c r="L187" s="35"/>
      <c r="M187" s="191" t="s">
        <v>1</v>
      </c>
      <c r="N187" s="192" t="s">
        <v>44</v>
      </c>
      <c r="O187" s="193">
        <v>4.0000000000000001E-3</v>
      </c>
      <c r="P187" s="193">
        <f>O187*H187</f>
        <v>5.2000000000000005E-2</v>
      </c>
      <c r="Q187" s="193">
        <v>6.5199999999999998E-3</v>
      </c>
      <c r="R187" s="193">
        <f>Q187*H187</f>
        <v>8.4760000000000002E-2</v>
      </c>
      <c r="S187" s="193">
        <v>0</v>
      </c>
      <c r="T187" s="194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95" t="s">
        <v>146</v>
      </c>
      <c r="AT187" s="195" t="s">
        <v>142</v>
      </c>
      <c r="AU187" s="195" t="s">
        <v>89</v>
      </c>
      <c r="AY187" s="15" t="s">
        <v>140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5" t="s">
        <v>87</v>
      </c>
      <c r="BK187" s="196">
        <f>ROUND(I187*H187,2)</f>
        <v>0</v>
      </c>
      <c r="BL187" s="15" t="s">
        <v>146</v>
      </c>
      <c r="BM187" s="195" t="s">
        <v>571</v>
      </c>
    </row>
    <row r="188" spans="1:65" s="13" customFormat="1">
      <c r="B188" s="197"/>
      <c r="C188" s="198"/>
      <c r="D188" s="199" t="s">
        <v>148</v>
      </c>
      <c r="E188" s="200" t="s">
        <v>1</v>
      </c>
      <c r="F188" s="201" t="s">
        <v>565</v>
      </c>
      <c r="G188" s="198"/>
      <c r="H188" s="202">
        <v>13</v>
      </c>
      <c r="I188" s="198"/>
      <c r="J188" s="198"/>
      <c r="K188" s="198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148</v>
      </c>
      <c r="AU188" s="207" t="s">
        <v>89</v>
      </c>
      <c r="AV188" s="13" t="s">
        <v>89</v>
      </c>
      <c r="AW188" s="13" t="s">
        <v>36</v>
      </c>
      <c r="AX188" s="13" t="s">
        <v>87</v>
      </c>
      <c r="AY188" s="207" t="s">
        <v>140</v>
      </c>
    </row>
    <row r="189" spans="1:65" s="2" customFormat="1" ht="16.5" customHeight="1">
      <c r="A189" s="30"/>
      <c r="B189" s="31"/>
      <c r="C189" s="184" t="s">
        <v>296</v>
      </c>
      <c r="D189" s="184" t="s">
        <v>142</v>
      </c>
      <c r="E189" s="185" t="s">
        <v>572</v>
      </c>
      <c r="F189" s="186" t="s">
        <v>573</v>
      </c>
      <c r="G189" s="187" t="s">
        <v>145</v>
      </c>
      <c r="H189" s="188">
        <v>13</v>
      </c>
      <c r="I189" s="189"/>
      <c r="J189" s="189">
        <f>ROUND(I189*H189,2)</f>
        <v>0</v>
      </c>
      <c r="K189" s="190"/>
      <c r="L189" s="35"/>
      <c r="M189" s="191" t="s">
        <v>1</v>
      </c>
      <c r="N189" s="192" t="s">
        <v>44</v>
      </c>
      <c r="O189" s="193">
        <v>2E-3</v>
      </c>
      <c r="P189" s="193">
        <f>O189*H189</f>
        <v>2.6000000000000002E-2</v>
      </c>
      <c r="Q189" s="193">
        <v>6.0999999999999997E-4</v>
      </c>
      <c r="R189" s="193">
        <f>Q189*H189</f>
        <v>7.9299999999999995E-3</v>
      </c>
      <c r="S189" s="193">
        <v>0</v>
      </c>
      <c r="T189" s="194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95" t="s">
        <v>146</v>
      </c>
      <c r="AT189" s="195" t="s">
        <v>142</v>
      </c>
      <c r="AU189" s="195" t="s">
        <v>89</v>
      </c>
      <c r="AY189" s="15" t="s">
        <v>140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5" t="s">
        <v>87</v>
      </c>
      <c r="BK189" s="196">
        <f>ROUND(I189*H189,2)</f>
        <v>0</v>
      </c>
      <c r="BL189" s="15" t="s">
        <v>146</v>
      </c>
      <c r="BM189" s="195" t="s">
        <v>574</v>
      </c>
    </row>
    <row r="190" spans="1:65" s="13" customFormat="1">
      <c r="B190" s="197"/>
      <c r="C190" s="198"/>
      <c r="D190" s="199" t="s">
        <v>148</v>
      </c>
      <c r="E190" s="200" t="s">
        <v>1</v>
      </c>
      <c r="F190" s="201" t="s">
        <v>565</v>
      </c>
      <c r="G190" s="198"/>
      <c r="H190" s="202">
        <v>13</v>
      </c>
      <c r="I190" s="198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148</v>
      </c>
      <c r="AU190" s="207" t="s">
        <v>89</v>
      </c>
      <c r="AV190" s="13" t="s">
        <v>89</v>
      </c>
      <c r="AW190" s="13" t="s">
        <v>36</v>
      </c>
      <c r="AX190" s="13" t="s">
        <v>87</v>
      </c>
      <c r="AY190" s="207" t="s">
        <v>140</v>
      </c>
    </row>
    <row r="191" spans="1:65" s="2" customFormat="1" ht="16.5" customHeight="1">
      <c r="A191" s="30"/>
      <c r="B191" s="31"/>
      <c r="C191" s="184" t="s">
        <v>300</v>
      </c>
      <c r="D191" s="184" t="s">
        <v>142</v>
      </c>
      <c r="E191" s="185" t="s">
        <v>575</v>
      </c>
      <c r="F191" s="186" t="s">
        <v>576</v>
      </c>
      <c r="G191" s="187" t="s">
        <v>145</v>
      </c>
      <c r="H191" s="188">
        <v>13</v>
      </c>
      <c r="I191" s="189"/>
      <c r="J191" s="189">
        <f>ROUND(I191*H191,2)</f>
        <v>0</v>
      </c>
      <c r="K191" s="190"/>
      <c r="L191" s="35"/>
      <c r="M191" s="191" t="s">
        <v>1</v>
      </c>
      <c r="N191" s="192" t="s">
        <v>44</v>
      </c>
      <c r="O191" s="193">
        <v>5.2999999999999999E-2</v>
      </c>
      <c r="P191" s="193">
        <f>O191*H191</f>
        <v>0.68899999999999995</v>
      </c>
      <c r="Q191" s="193">
        <v>0</v>
      </c>
      <c r="R191" s="193">
        <f>Q191*H191</f>
        <v>0</v>
      </c>
      <c r="S191" s="193">
        <v>0</v>
      </c>
      <c r="T191" s="194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95" t="s">
        <v>146</v>
      </c>
      <c r="AT191" s="195" t="s">
        <v>142</v>
      </c>
      <c r="AU191" s="195" t="s">
        <v>89</v>
      </c>
      <c r="AY191" s="15" t="s">
        <v>140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5" t="s">
        <v>87</v>
      </c>
      <c r="BK191" s="196">
        <f>ROUND(I191*H191,2)</f>
        <v>0</v>
      </c>
      <c r="BL191" s="15" t="s">
        <v>146</v>
      </c>
      <c r="BM191" s="195" t="s">
        <v>577</v>
      </c>
    </row>
    <row r="192" spans="1:65" s="13" customFormat="1">
      <c r="B192" s="197"/>
      <c r="C192" s="198"/>
      <c r="D192" s="199" t="s">
        <v>148</v>
      </c>
      <c r="E192" s="200" t="s">
        <v>1</v>
      </c>
      <c r="F192" s="201" t="s">
        <v>565</v>
      </c>
      <c r="G192" s="198"/>
      <c r="H192" s="202">
        <v>13</v>
      </c>
      <c r="I192" s="198"/>
      <c r="J192" s="198"/>
      <c r="K192" s="198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148</v>
      </c>
      <c r="AU192" s="207" t="s">
        <v>89</v>
      </c>
      <c r="AV192" s="13" t="s">
        <v>89</v>
      </c>
      <c r="AW192" s="13" t="s">
        <v>36</v>
      </c>
      <c r="AX192" s="13" t="s">
        <v>87</v>
      </c>
      <c r="AY192" s="207" t="s">
        <v>140</v>
      </c>
    </row>
    <row r="193" spans="1:65" s="2" customFormat="1" ht="16.5" customHeight="1">
      <c r="A193" s="30"/>
      <c r="B193" s="31"/>
      <c r="C193" s="184" t="s">
        <v>305</v>
      </c>
      <c r="D193" s="184" t="s">
        <v>142</v>
      </c>
      <c r="E193" s="185" t="s">
        <v>578</v>
      </c>
      <c r="F193" s="186" t="s">
        <v>579</v>
      </c>
      <c r="G193" s="187" t="s">
        <v>145</v>
      </c>
      <c r="H193" s="188">
        <v>13</v>
      </c>
      <c r="I193" s="189"/>
      <c r="J193" s="189">
        <f>ROUND(I193*H193,2)</f>
        <v>0</v>
      </c>
      <c r="K193" s="190"/>
      <c r="L193" s="35"/>
      <c r="M193" s="191" t="s">
        <v>1</v>
      </c>
      <c r="N193" s="192" t="s">
        <v>44</v>
      </c>
      <c r="O193" s="193">
        <v>1.6E-2</v>
      </c>
      <c r="P193" s="193">
        <f>O193*H193</f>
        <v>0.20800000000000002</v>
      </c>
      <c r="Q193" s="193">
        <v>0</v>
      </c>
      <c r="R193" s="193">
        <f>Q193*H193</f>
        <v>0</v>
      </c>
      <c r="S193" s="193">
        <v>0</v>
      </c>
      <c r="T193" s="194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95" t="s">
        <v>146</v>
      </c>
      <c r="AT193" s="195" t="s">
        <v>142</v>
      </c>
      <c r="AU193" s="195" t="s">
        <v>89</v>
      </c>
      <c r="AY193" s="15" t="s">
        <v>140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15" t="s">
        <v>87</v>
      </c>
      <c r="BK193" s="196">
        <f>ROUND(I193*H193,2)</f>
        <v>0</v>
      </c>
      <c r="BL193" s="15" t="s">
        <v>146</v>
      </c>
      <c r="BM193" s="195" t="s">
        <v>580</v>
      </c>
    </row>
    <row r="194" spans="1:65" s="13" customFormat="1">
      <c r="B194" s="197"/>
      <c r="C194" s="198"/>
      <c r="D194" s="199" t="s">
        <v>148</v>
      </c>
      <c r="E194" s="200" t="s">
        <v>1</v>
      </c>
      <c r="F194" s="201" t="s">
        <v>565</v>
      </c>
      <c r="G194" s="198"/>
      <c r="H194" s="202">
        <v>13</v>
      </c>
      <c r="I194" s="198"/>
      <c r="J194" s="198"/>
      <c r="K194" s="198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148</v>
      </c>
      <c r="AU194" s="207" t="s">
        <v>89</v>
      </c>
      <c r="AV194" s="13" t="s">
        <v>89</v>
      </c>
      <c r="AW194" s="13" t="s">
        <v>36</v>
      </c>
      <c r="AX194" s="13" t="s">
        <v>87</v>
      </c>
      <c r="AY194" s="207" t="s">
        <v>140</v>
      </c>
    </row>
    <row r="195" spans="1:65" s="2" customFormat="1" ht="16.5" customHeight="1">
      <c r="A195" s="30"/>
      <c r="B195" s="31"/>
      <c r="C195" s="184" t="s">
        <v>309</v>
      </c>
      <c r="D195" s="184" t="s">
        <v>142</v>
      </c>
      <c r="E195" s="185" t="s">
        <v>581</v>
      </c>
      <c r="F195" s="186" t="s">
        <v>582</v>
      </c>
      <c r="G195" s="187" t="s">
        <v>145</v>
      </c>
      <c r="H195" s="188">
        <v>3.1</v>
      </c>
      <c r="I195" s="189"/>
      <c r="J195" s="189">
        <f>ROUND(I195*H195,2)</f>
        <v>0</v>
      </c>
      <c r="K195" s="190"/>
      <c r="L195" s="35"/>
      <c r="M195" s="191" t="s">
        <v>1</v>
      </c>
      <c r="N195" s="192" t="s">
        <v>44</v>
      </c>
      <c r="O195" s="193">
        <v>1.024</v>
      </c>
      <c r="P195" s="193">
        <f>O195*H195</f>
        <v>3.1744000000000003</v>
      </c>
      <c r="Q195" s="193">
        <v>0.19536000000000001</v>
      </c>
      <c r="R195" s="193">
        <f>Q195*H195</f>
        <v>0.60561600000000004</v>
      </c>
      <c r="S195" s="193">
        <v>0</v>
      </c>
      <c r="T195" s="194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95" t="s">
        <v>146</v>
      </c>
      <c r="AT195" s="195" t="s">
        <v>142</v>
      </c>
      <c r="AU195" s="195" t="s">
        <v>89</v>
      </c>
      <c r="AY195" s="15" t="s">
        <v>140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15" t="s">
        <v>87</v>
      </c>
      <c r="BK195" s="196">
        <f>ROUND(I195*H195,2)</f>
        <v>0</v>
      </c>
      <c r="BL195" s="15" t="s">
        <v>146</v>
      </c>
      <c r="BM195" s="195" t="s">
        <v>583</v>
      </c>
    </row>
    <row r="196" spans="1:65" s="13" customFormat="1">
      <c r="B196" s="197"/>
      <c r="C196" s="198"/>
      <c r="D196" s="199" t="s">
        <v>148</v>
      </c>
      <c r="E196" s="200" t="s">
        <v>1</v>
      </c>
      <c r="F196" s="201" t="s">
        <v>584</v>
      </c>
      <c r="G196" s="198"/>
      <c r="H196" s="202">
        <v>3.1</v>
      </c>
      <c r="I196" s="198"/>
      <c r="J196" s="198"/>
      <c r="K196" s="198"/>
      <c r="L196" s="203"/>
      <c r="M196" s="204"/>
      <c r="N196" s="205"/>
      <c r="O196" s="205"/>
      <c r="P196" s="205"/>
      <c r="Q196" s="205"/>
      <c r="R196" s="205"/>
      <c r="S196" s="205"/>
      <c r="T196" s="206"/>
      <c r="AT196" s="207" t="s">
        <v>148</v>
      </c>
      <c r="AU196" s="207" t="s">
        <v>89</v>
      </c>
      <c r="AV196" s="13" t="s">
        <v>89</v>
      </c>
      <c r="AW196" s="13" t="s">
        <v>36</v>
      </c>
      <c r="AX196" s="13" t="s">
        <v>87</v>
      </c>
      <c r="AY196" s="207" t="s">
        <v>140</v>
      </c>
    </row>
    <row r="197" spans="1:65" s="2" customFormat="1" ht="16.5" customHeight="1">
      <c r="A197" s="30"/>
      <c r="B197" s="31"/>
      <c r="C197" s="208" t="s">
        <v>314</v>
      </c>
      <c r="D197" s="208" t="s">
        <v>236</v>
      </c>
      <c r="E197" s="209" t="s">
        <v>585</v>
      </c>
      <c r="F197" s="210" t="s">
        <v>586</v>
      </c>
      <c r="G197" s="211" t="s">
        <v>222</v>
      </c>
      <c r="H197" s="212">
        <v>0.83699999999999997</v>
      </c>
      <c r="I197" s="213"/>
      <c r="J197" s="213">
        <f>ROUND(I197*H197,2)</f>
        <v>0</v>
      </c>
      <c r="K197" s="214"/>
      <c r="L197" s="215"/>
      <c r="M197" s="216" t="s">
        <v>1</v>
      </c>
      <c r="N197" s="217" t="s">
        <v>44</v>
      </c>
      <c r="O197" s="193">
        <v>0</v>
      </c>
      <c r="P197" s="193">
        <f>O197*H197</f>
        <v>0</v>
      </c>
      <c r="Q197" s="193">
        <v>1</v>
      </c>
      <c r="R197" s="193">
        <f>Q197*H197</f>
        <v>0.83699999999999997</v>
      </c>
      <c r="S197" s="193">
        <v>0</v>
      </c>
      <c r="T197" s="194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95" t="s">
        <v>182</v>
      </c>
      <c r="AT197" s="195" t="s">
        <v>236</v>
      </c>
      <c r="AU197" s="195" t="s">
        <v>89</v>
      </c>
      <c r="AY197" s="15" t="s">
        <v>140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5" t="s">
        <v>87</v>
      </c>
      <c r="BK197" s="196">
        <f>ROUND(I197*H197,2)</f>
        <v>0</v>
      </c>
      <c r="BL197" s="15" t="s">
        <v>146</v>
      </c>
      <c r="BM197" s="195" t="s">
        <v>587</v>
      </c>
    </row>
    <row r="198" spans="1:65" s="13" customFormat="1">
      <c r="B198" s="197"/>
      <c r="C198" s="198"/>
      <c r="D198" s="199" t="s">
        <v>148</v>
      </c>
      <c r="E198" s="200" t="s">
        <v>1</v>
      </c>
      <c r="F198" s="201" t="s">
        <v>588</v>
      </c>
      <c r="G198" s="198"/>
      <c r="H198" s="202">
        <v>0.83699999999999997</v>
      </c>
      <c r="I198" s="198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148</v>
      </c>
      <c r="AU198" s="207" t="s">
        <v>89</v>
      </c>
      <c r="AV198" s="13" t="s">
        <v>89</v>
      </c>
      <c r="AW198" s="13" t="s">
        <v>36</v>
      </c>
      <c r="AX198" s="13" t="s">
        <v>87</v>
      </c>
      <c r="AY198" s="207" t="s">
        <v>140</v>
      </c>
    </row>
    <row r="199" spans="1:65" s="12" customFormat="1" ht="22.9" customHeight="1">
      <c r="B199" s="169"/>
      <c r="C199" s="170"/>
      <c r="D199" s="171" t="s">
        <v>78</v>
      </c>
      <c r="E199" s="182" t="s">
        <v>182</v>
      </c>
      <c r="F199" s="182" t="s">
        <v>295</v>
      </c>
      <c r="G199" s="170"/>
      <c r="H199" s="170"/>
      <c r="I199" s="170"/>
      <c r="J199" s="183">
        <f>BK199</f>
        <v>0</v>
      </c>
      <c r="K199" s="170"/>
      <c r="L199" s="174"/>
      <c r="M199" s="175"/>
      <c r="N199" s="176"/>
      <c r="O199" s="176"/>
      <c r="P199" s="177">
        <f>SUM(P200:P285)</f>
        <v>140.10609999999997</v>
      </c>
      <c r="Q199" s="176"/>
      <c r="R199" s="177">
        <f>SUM(R200:R285)</f>
        <v>2.50317868</v>
      </c>
      <c r="S199" s="176"/>
      <c r="T199" s="178">
        <f>SUM(T200:T285)</f>
        <v>0</v>
      </c>
      <c r="AR199" s="179" t="s">
        <v>87</v>
      </c>
      <c r="AT199" s="180" t="s">
        <v>78</v>
      </c>
      <c r="AU199" s="180" t="s">
        <v>87</v>
      </c>
      <c r="AY199" s="179" t="s">
        <v>140</v>
      </c>
      <c r="BK199" s="181">
        <f>SUM(BK200:BK285)</f>
        <v>0</v>
      </c>
    </row>
    <row r="200" spans="1:65" s="2" customFormat="1" ht="16.5" customHeight="1">
      <c r="A200" s="30"/>
      <c r="B200" s="31"/>
      <c r="C200" s="184" t="s">
        <v>318</v>
      </c>
      <c r="D200" s="184" t="s">
        <v>142</v>
      </c>
      <c r="E200" s="185" t="s">
        <v>589</v>
      </c>
      <c r="F200" s="186" t="s">
        <v>590</v>
      </c>
      <c r="G200" s="187" t="s">
        <v>271</v>
      </c>
      <c r="H200" s="188">
        <v>1</v>
      </c>
      <c r="I200" s="189"/>
      <c r="J200" s="189">
        <f>ROUND(I200*H200,2)</f>
        <v>0</v>
      </c>
      <c r="K200" s="190"/>
      <c r="L200" s="35"/>
      <c r="M200" s="191" t="s">
        <v>1</v>
      </c>
      <c r="N200" s="192" t="s">
        <v>44</v>
      </c>
      <c r="O200" s="193">
        <v>9.1829999999999998</v>
      </c>
      <c r="P200" s="193">
        <f>O200*H200</f>
        <v>9.1829999999999998</v>
      </c>
      <c r="Q200" s="193">
        <v>0</v>
      </c>
      <c r="R200" s="193">
        <f>Q200*H200</f>
        <v>0</v>
      </c>
      <c r="S200" s="193">
        <v>0</v>
      </c>
      <c r="T200" s="194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95" t="s">
        <v>146</v>
      </c>
      <c r="AT200" s="195" t="s">
        <v>142</v>
      </c>
      <c r="AU200" s="195" t="s">
        <v>89</v>
      </c>
      <c r="AY200" s="15" t="s">
        <v>140</v>
      </c>
      <c r="BE200" s="196">
        <f>IF(N200="základní",J200,0)</f>
        <v>0</v>
      </c>
      <c r="BF200" s="196">
        <f>IF(N200="snížená",J200,0)</f>
        <v>0</v>
      </c>
      <c r="BG200" s="196">
        <f>IF(N200="zákl. přenesená",J200,0)</f>
        <v>0</v>
      </c>
      <c r="BH200" s="196">
        <f>IF(N200="sníž. přenesená",J200,0)</f>
        <v>0</v>
      </c>
      <c r="BI200" s="196">
        <f>IF(N200="nulová",J200,0)</f>
        <v>0</v>
      </c>
      <c r="BJ200" s="15" t="s">
        <v>87</v>
      </c>
      <c r="BK200" s="196">
        <f>ROUND(I200*H200,2)</f>
        <v>0</v>
      </c>
      <c r="BL200" s="15" t="s">
        <v>146</v>
      </c>
      <c r="BM200" s="195" t="s">
        <v>591</v>
      </c>
    </row>
    <row r="201" spans="1:65" s="13" customFormat="1">
      <c r="B201" s="197"/>
      <c r="C201" s="198"/>
      <c r="D201" s="199" t="s">
        <v>148</v>
      </c>
      <c r="E201" s="200" t="s">
        <v>1</v>
      </c>
      <c r="F201" s="201" t="s">
        <v>87</v>
      </c>
      <c r="G201" s="198"/>
      <c r="H201" s="202">
        <v>1</v>
      </c>
      <c r="I201" s="198"/>
      <c r="J201" s="198"/>
      <c r="K201" s="198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148</v>
      </c>
      <c r="AU201" s="207" t="s">
        <v>89</v>
      </c>
      <c r="AV201" s="13" t="s">
        <v>89</v>
      </c>
      <c r="AW201" s="13" t="s">
        <v>36</v>
      </c>
      <c r="AX201" s="13" t="s">
        <v>87</v>
      </c>
      <c r="AY201" s="207" t="s">
        <v>140</v>
      </c>
    </row>
    <row r="202" spans="1:65" s="2" customFormat="1" ht="16.5" customHeight="1">
      <c r="A202" s="30"/>
      <c r="B202" s="31"/>
      <c r="C202" s="184" t="s">
        <v>322</v>
      </c>
      <c r="D202" s="184" t="s">
        <v>142</v>
      </c>
      <c r="E202" s="185" t="s">
        <v>592</v>
      </c>
      <c r="F202" s="186" t="s">
        <v>593</v>
      </c>
      <c r="G202" s="187" t="s">
        <v>271</v>
      </c>
      <c r="H202" s="188">
        <v>1</v>
      </c>
      <c r="I202" s="189"/>
      <c r="J202" s="189">
        <f>ROUND(I202*H202,2)</f>
        <v>0</v>
      </c>
      <c r="K202" s="190"/>
      <c r="L202" s="35"/>
      <c r="M202" s="191" t="s">
        <v>1</v>
      </c>
      <c r="N202" s="192" t="s">
        <v>44</v>
      </c>
      <c r="O202" s="193">
        <v>9.2829999999999995</v>
      </c>
      <c r="P202" s="193">
        <f>O202*H202</f>
        <v>9.2829999999999995</v>
      </c>
      <c r="Q202" s="193">
        <v>0</v>
      </c>
      <c r="R202" s="193">
        <f>Q202*H202</f>
        <v>0</v>
      </c>
      <c r="S202" s="193">
        <v>0</v>
      </c>
      <c r="T202" s="194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95" t="s">
        <v>146</v>
      </c>
      <c r="AT202" s="195" t="s">
        <v>142</v>
      </c>
      <c r="AU202" s="195" t="s">
        <v>89</v>
      </c>
      <c r="AY202" s="15" t="s">
        <v>140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5" t="s">
        <v>87</v>
      </c>
      <c r="BK202" s="196">
        <f>ROUND(I202*H202,2)</f>
        <v>0</v>
      </c>
      <c r="BL202" s="15" t="s">
        <v>146</v>
      </c>
      <c r="BM202" s="195" t="s">
        <v>594</v>
      </c>
    </row>
    <row r="203" spans="1:65" s="13" customFormat="1">
      <c r="B203" s="197"/>
      <c r="C203" s="198"/>
      <c r="D203" s="199" t="s">
        <v>148</v>
      </c>
      <c r="E203" s="200" t="s">
        <v>1</v>
      </c>
      <c r="F203" s="201" t="s">
        <v>87</v>
      </c>
      <c r="G203" s="198"/>
      <c r="H203" s="202">
        <v>1</v>
      </c>
      <c r="I203" s="198"/>
      <c r="J203" s="198"/>
      <c r="K203" s="198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148</v>
      </c>
      <c r="AU203" s="207" t="s">
        <v>89</v>
      </c>
      <c r="AV203" s="13" t="s">
        <v>89</v>
      </c>
      <c r="AW203" s="13" t="s">
        <v>36</v>
      </c>
      <c r="AX203" s="13" t="s">
        <v>87</v>
      </c>
      <c r="AY203" s="207" t="s">
        <v>140</v>
      </c>
    </row>
    <row r="204" spans="1:65" s="2" customFormat="1" ht="16.5" customHeight="1">
      <c r="A204" s="30"/>
      <c r="B204" s="31"/>
      <c r="C204" s="184" t="s">
        <v>326</v>
      </c>
      <c r="D204" s="184" t="s">
        <v>142</v>
      </c>
      <c r="E204" s="185" t="s">
        <v>595</v>
      </c>
      <c r="F204" s="186" t="s">
        <v>596</v>
      </c>
      <c r="G204" s="187" t="s">
        <v>271</v>
      </c>
      <c r="H204" s="188">
        <v>2</v>
      </c>
      <c r="I204" s="189"/>
      <c r="J204" s="189">
        <f>ROUND(I204*H204,2)</f>
        <v>0</v>
      </c>
      <c r="K204" s="190"/>
      <c r="L204" s="35"/>
      <c r="M204" s="191" t="s">
        <v>1</v>
      </c>
      <c r="N204" s="192" t="s">
        <v>44</v>
      </c>
      <c r="O204" s="193">
        <v>1.42</v>
      </c>
      <c r="P204" s="193">
        <f>O204*H204</f>
        <v>2.84</v>
      </c>
      <c r="Q204" s="193">
        <v>1.67E-3</v>
      </c>
      <c r="R204" s="193">
        <f>Q204*H204</f>
        <v>3.3400000000000001E-3</v>
      </c>
      <c r="S204" s="193">
        <v>0</v>
      </c>
      <c r="T204" s="194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95" t="s">
        <v>146</v>
      </c>
      <c r="AT204" s="195" t="s">
        <v>142</v>
      </c>
      <c r="AU204" s="195" t="s">
        <v>89</v>
      </c>
      <c r="AY204" s="15" t="s">
        <v>140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15" t="s">
        <v>87</v>
      </c>
      <c r="BK204" s="196">
        <f>ROUND(I204*H204,2)</f>
        <v>0</v>
      </c>
      <c r="BL204" s="15" t="s">
        <v>146</v>
      </c>
      <c r="BM204" s="195" t="s">
        <v>597</v>
      </c>
    </row>
    <row r="205" spans="1:65" s="13" customFormat="1">
      <c r="B205" s="197"/>
      <c r="C205" s="198"/>
      <c r="D205" s="199" t="s">
        <v>148</v>
      </c>
      <c r="E205" s="200" t="s">
        <v>1</v>
      </c>
      <c r="F205" s="201" t="s">
        <v>598</v>
      </c>
      <c r="G205" s="198"/>
      <c r="H205" s="202">
        <v>2</v>
      </c>
      <c r="I205" s="198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148</v>
      </c>
      <c r="AU205" s="207" t="s">
        <v>89</v>
      </c>
      <c r="AV205" s="13" t="s">
        <v>89</v>
      </c>
      <c r="AW205" s="13" t="s">
        <v>36</v>
      </c>
      <c r="AX205" s="13" t="s">
        <v>87</v>
      </c>
      <c r="AY205" s="207" t="s">
        <v>140</v>
      </c>
    </row>
    <row r="206" spans="1:65" s="2" customFormat="1" ht="16.5" customHeight="1">
      <c r="A206" s="30"/>
      <c r="B206" s="31"/>
      <c r="C206" s="208" t="s">
        <v>330</v>
      </c>
      <c r="D206" s="208" t="s">
        <v>236</v>
      </c>
      <c r="E206" s="209" t="s">
        <v>599</v>
      </c>
      <c r="F206" s="210" t="s">
        <v>600</v>
      </c>
      <c r="G206" s="211" t="s">
        <v>271</v>
      </c>
      <c r="H206" s="212">
        <v>2</v>
      </c>
      <c r="I206" s="213"/>
      <c r="J206" s="213">
        <f>ROUND(I206*H206,2)</f>
        <v>0</v>
      </c>
      <c r="K206" s="214"/>
      <c r="L206" s="215"/>
      <c r="M206" s="216" t="s">
        <v>1</v>
      </c>
      <c r="N206" s="217" t="s">
        <v>44</v>
      </c>
      <c r="O206" s="193">
        <v>0</v>
      </c>
      <c r="P206" s="193">
        <f>O206*H206</f>
        <v>0</v>
      </c>
      <c r="Q206" s="193">
        <v>1.78E-2</v>
      </c>
      <c r="R206" s="193">
        <f>Q206*H206</f>
        <v>3.56E-2</v>
      </c>
      <c r="S206" s="193">
        <v>0</v>
      </c>
      <c r="T206" s="194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95" t="s">
        <v>182</v>
      </c>
      <c r="AT206" s="195" t="s">
        <v>236</v>
      </c>
      <c r="AU206" s="195" t="s">
        <v>89</v>
      </c>
      <c r="AY206" s="15" t="s">
        <v>140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15" t="s">
        <v>87</v>
      </c>
      <c r="BK206" s="196">
        <f>ROUND(I206*H206,2)</f>
        <v>0</v>
      </c>
      <c r="BL206" s="15" t="s">
        <v>146</v>
      </c>
      <c r="BM206" s="195" t="s">
        <v>601</v>
      </c>
    </row>
    <row r="207" spans="1:65" s="2" customFormat="1" ht="16.5" customHeight="1">
      <c r="A207" s="30"/>
      <c r="B207" s="31"/>
      <c r="C207" s="184" t="s">
        <v>334</v>
      </c>
      <c r="D207" s="184" t="s">
        <v>142</v>
      </c>
      <c r="E207" s="185" t="s">
        <v>602</v>
      </c>
      <c r="F207" s="186" t="s">
        <v>603</v>
      </c>
      <c r="G207" s="187" t="s">
        <v>271</v>
      </c>
      <c r="H207" s="188">
        <v>2</v>
      </c>
      <c r="I207" s="189"/>
      <c r="J207" s="189">
        <f>ROUND(I207*H207,2)</f>
        <v>0</v>
      </c>
      <c r="K207" s="190"/>
      <c r="L207" s="35"/>
      <c r="M207" s="191" t="s">
        <v>1</v>
      </c>
      <c r="N207" s="192" t="s">
        <v>44</v>
      </c>
      <c r="O207" s="193">
        <v>1.5169999999999999</v>
      </c>
      <c r="P207" s="193">
        <f>O207*H207</f>
        <v>3.0339999999999998</v>
      </c>
      <c r="Q207" s="193">
        <v>1.67E-3</v>
      </c>
      <c r="R207" s="193">
        <f>Q207*H207</f>
        <v>3.3400000000000001E-3</v>
      </c>
      <c r="S207" s="193">
        <v>0</v>
      </c>
      <c r="T207" s="194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95" t="s">
        <v>146</v>
      </c>
      <c r="AT207" s="195" t="s">
        <v>142</v>
      </c>
      <c r="AU207" s="195" t="s">
        <v>89</v>
      </c>
      <c r="AY207" s="15" t="s">
        <v>140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15" t="s">
        <v>87</v>
      </c>
      <c r="BK207" s="196">
        <f>ROUND(I207*H207,2)</f>
        <v>0</v>
      </c>
      <c r="BL207" s="15" t="s">
        <v>146</v>
      </c>
      <c r="BM207" s="195" t="s">
        <v>604</v>
      </c>
    </row>
    <row r="208" spans="1:65" s="13" customFormat="1">
      <c r="B208" s="197"/>
      <c r="C208" s="198"/>
      <c r="D208" s="199" t="s">
        <v>148</v>
      </c>
      <c r="E208" s="200" t="s">
        <v>1</v>
      </c>
      <c r="F208" s="201" t="s">
        <v>598</v>
      </c>
      <c r="G208" s="198"/>
      <c r="H208" s="202">
        <v>2</v>
      </c>
      <c r="I208" s="198"/>
      <c r="J208" s="198"/>
      <c r="K208" s="198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148</v>
      </c>
      <c r="AU208" s="207" t="s">
        <v>89</v>
      </c>
      <c r="AV208" s="13" t="s">
        <v>89</v>
      </c>
      <c r="AW208" s="13" t="s">
        <v>36</v>
      </c>
      <c r="AX208" s="13" t="s">
        <v>87</v>
      </c>
      <c r="AY208" s="207" t="s">
        <v>140</v>
      </c>
    </row>
    <row r="209" spans="1:65" s="2" customFormat="1" ht="16.5" customHeight="1">
      <c r="A209" s="30"/>
      <c r="B209" s="31"/>
      <c r="C209" s="208" t="s">
        <v>338</v>
      </c>
      <c r="D209" s="208" t="s">
        <v>236</v>
      </c>
      <c r="E209" s="209" t="s">
        <v>605</v>
      </c>
      <c r="F209" s="210" t="s">
        <v>606</v>
      </c>
      <c r="G209" s="211" t="s">
        <v>271</v>
      </c>
      <c r="H209" s="212">
        <v>2</v>
      </c>
      <c r="I209" s="213"/>
      <c r="J209" s="213">
        <f>ROUND(I209*H209,2)</f>
        <v>0</v>
      </c>
      <c r="K209" s="214"/>
      <c r="L209" s="215"/>
      <c r="M209" s="216" t="s">
        <v>1</v>
      </c>
      <c r="N209" s="217" t="s">
        <v>44</v>
      </c>
      <c r="O209" s="193">
        <v>0</v>
      </c>
      <c r="P209" s="193">
        <f>O209*H209</f>
        <v>0</v>
      </c>
      <c r="Q209" s="193">
        <v>2.6800000000000001E-2</v>
      </c>
      <c r="R209" s="193">
        <f>Q209*H209</f>
        <v>5.3600000000000002E-2</v>
      </c>
      <c r="S209" s="193">
        <v>0</v>
      </c>
      <c r="T209" s="194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95" t="s">
        <v>182</v>
      </c>
      <c r="AT209" s="195" t="s">
        <v>236</v>
      </c>
      <c r="AU209" s="195" t="s">
        <v>89</v>
      </c>
      <c r="AY209" s="15" t="s">
        <v>140</v>
      </c>
      <c r="BE209" s="196">
        <f>IF(N209="základní",J209,0)</f>
        <v>0</v>
      </c>
      <c r="BF209" s="196">
        <f>IF(N209="snížená",J209,0)</f>
        <v>0</v>
      </c>
      <c r="BG209" s="196">
        <f>IF(N209="zákl. přenesená",J209,0)</f>
        <v>0</v>
      </c>
      <c r="BH209" s="196">
        <f>IF(N209="sníž. přenesená",J209,0)</f>
        <v>0</v>
      </c>
      <c r="BI209" s="196">
        <f>IF(N209="nulová",J209,0)</f>
        <v>0</v>
      </c>
      <c r="BJ209" s="15" t="s">
        <v>87</v>
      </c>
      <c r="BK209" s="196">
        <f>ROUND(I209*H209,2)</f>
        <v>0</v>
      </c>
      <c r="BL209" s="15" t="s">
        <v>146</v>
      </c>
      <c r="BM209" s="195" t="s">
        <v>607</v>
      </c>
    </row>
    <row r="210" spans="1:65" s="2" customFormat="1" ht="16.5" customHeight="1">
      <c r="A210" s="30"/>
      <c r="B210" s="31"/>
      <c r="C210" s="184" t="s">
        <v>342</v>
      </c>
      <c r="D210" s="184" t="s">
        <v>142</v>
      </c>
      <c r="E210" s="185" t="s">
        <v>608</v>
      </c>
      <c r="F210" s="186" t="s">
        <v>609</v>
      </c>
      <c r="G210" s="187" t="s">
        <v>271</v>
      </c>
      <c r="H210" s="188">
        <v>7</v>
      </c>
      <c r="I210" s="189"/>
      <c r="J210" s="189">
        <f>ROUND(I210*H210,2)</f>
        <v>0</v>
      </c>
      <c r="K210" s="190"/>
      <c r="L210" s="35"/>
      <c r="M210" s="191" t="s">
        <v>1</v>
      </c>
      <c r="N210" s="192" t="s">
        <v>44</v>
      </c>
      <c r="O210" s="193">
        <v>0.75900000000000001</v>
      </c>
      <c r="P210" s="193">
        <f>O210*H210</f>
        <v>5.3129999999999997</v>
      </c>
      <c r="Q210" s="193">
        <v>8.0000000000000004E-4</v>
      </c>
      <c r="R210" s="193">
        <f>Q210*H210</f>
        <v>5.5999999999999999E-3</v>
      </c>
      <c r="S210" s="193">
        <v>0</v>
      </c>
      <c r="T210" s="194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95" t="s">
        <v>146</v>
      </c>
      <c r="AT210" s="195" t="s">
        <v>142</v>
      </c>
      <c r="AU210" s="195" t="s">
        <v>89</v>
      </c>
      <c r="AY210" s="15" t="s">
        <v>140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15" t="s">
        <v>87</v>
      </c>
      <c r="BK210" s="196">
        <f>ROUND(I210*H210,2)</f>
        <v>0</v>
      </c>
      <c r="BL210" s="15" t="s">
        <v>146</v>
      </c>
      <c r="BM210" s="195" t="s">
        <v>610</v>
      </c>
    </row>
    <row r="211" spans="1:65" s="13" customFormat="1">
      <c r="B211" s="197"/>
      <c r="C211" s="198"/>
      <c r="D211" s="199" t="s">
        <v>148</v>
      </c>
      <c r="E211" s="200" t="s">
        <v>1</v>
      </c>
      <c r="F211" s="201" t="s">
        <v>177</v>
      </c>
      <c r="G211" s="198"/>
      <c r="H211" s="202">
        <v>7</v>
      </c>
      <c r="I211" s="198"/>
      <c r="J211" s="198"/>
      <c r="K211" s="198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148</v>
      </c>
      <c r="AU211" s="207" t="s">
        <v>89</v>
      </c>
      <c r="AV211" s="13" t="s">
        <v>89</v>
      </c>
      <c r="AW211" s="13" t="s">
        <v>36</v>
      </c>
      <c r="AX211" s="13" t="s">
        <v>87</v>
      </c>
      <c r="AY211" s="207" t="s">
        <v>140</v>
      </c>
    </row>
    <row r="212" spans="1:65" s="2" customFormat="1" ht="16.5" customHeight="1">
      <c r="A212" s="30"/>
      <c r="B212" s="31"/>
      <c r="C212" s="184" t="s">
        <v>347</v>
      </c>
      <c r="D212" s="184" t="s">
        <v>142</v>
      </c>
      <c r="E212" s="185" t="s">
        <v>611</v>
      </c>
      <c r="F212" s="186" t="s">
        <v>612</v>
      </c>
      <c r="G212" s="187" t="s">
        <v>271</v>
      </c>
      <c r="H212" s="188">
        <v>8</v>
      </c>
      <c r="I212" s="189"/>
      <c r="J212" s="189">
        <f>ROUND(I212*H212,2)</f>
        <v>0</v>
      </c>
      <c r="K212" s="190"/>
      <c r="L212" s="35"/>
      <c r="M212" s="191" t="s">
        <v>1</v>
      </c>
      <c r="N212" s="192" t="s">
        <v>44</v>
      </c>
      <c r="O212" s="193">
        <v>0.85599999999999998</v>
      </c>
      <c r="P212" s="193">
        <f>O212*H212</f>
        <v>6.8479999999999999</v>
      </c>
      <c r="Q212" s="193">
        <v>1.6299999999999999E-3</v>
      </c>
      <c r="R212" s="193">
        <f>Q212*H212</f>
        <v>1.304E-2</v>
      </c>
      <c r="S212" s="193">
        <v>0</v>
      </c>
      <c r="T212" s="194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95" t="s">
        <v>146</v>
      </c>
      <c r="AT212" s="195" t="s">
        <v>142</v>
      </c>
      <c r="AU212" s="195" t="s">
        <v>89</v>
      </c>
      <c r="AY212" s="15" t="s">
        <v>140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15" t="s">
        <v>87</v>
      </c>
      <c r="BK212" s="196">
        <f>ROUND(I212*H212,2)</f>
        <v>0</v>
      </c>
      <c r="BL212" s="15" t="s">
        <v>146</v>
      </c>
      <c r="BM212" s="195" t="s">
        <v>613</v>
      </c>
    </row>
    <row r="213" spans="1:65" s="13" customFormat="1">
      <c r="B213" s="197"/>
      <c r="C213" s="198"/>
      <c r="D213" s="199" t="s">
        <v>148</v>
      </c>
      <c r="E213" s="200" t="s">
        <v>1</v>
      </c>
      <c r="F213" s="201" t="s">
        <v>182</v>
      </c>
      <c r="G213" s="198"/>
      <c r="H213" s="202">
        <v>8</v>
      </c>
      <c r="I213" s="198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148</v>
      </c>
      <c r="AU213" s="207" t="s">
        <v>89</v>
      </c>
      <c r="AV213" s="13" t="s">
        <v>89</v>
      </c>
      <c r="AW213" s="13" t="s">
        <v>36</v>
      </c>
      <c r="AX213" s="13" t="s">
        <v>87</v>
      </c>
      <c r="AY213" s="207" t="s">
        <v>140</v>
      </c>
    </row>
    <row r="214" spans="1:65" s="2" customFormat="1" ht="16.5" customHeight="1">
      <c r="A214" s="30"/>
      <c r="B214" s="31"/>
      <c r="C214" s="184" t="s">
        <v>351</v>
      </c>
      <c r="D214" s="184" t="s">
        <v>142</v>
      </c>
      <c r="E214" s="185" t="s">
        <v>614</v>
      </c>
      <c r="F214" s="186" t="s">
        <v>615</v>
      </c>
      <c r="G214" s="187" t="s">
        <v>174</v>
      </c>
      <c r="H214" s="188">
        <v>156.30000000000001</v>
      </c>
      <c r="I214" s="189"/>
      <c r="J214" s="189">
        <f>ROUND(I214*H214,2)</f>
        <v>0</v>
      </c>
      <c r="K214" s="190"/>
      <c r="L214" s="35"/>
      <c r="M214" s="191" t="s">
        <v>1</v>
      </c>
      <c r="N214" s="192" t="s">
        <v>44</v>
      </c>
      <c r="O214" s="193">
        <v>0.248</v>
      </c>
      <c r="P214" s="193">
        <f>O214*H214</f>
        <v>38.7624</v>
      </c>
      <c r="Q214" s="193">
        <v>0</v>
      </c>
      <c r="R214" s="193">
        <f>Q214*H214</f>
        <v>0</v>
      </c>
      <c r="S214" s="193">
        <v>0</v>
      </c>
      <c r="T214" s="194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95" t="s">
        <v>146</v>
      </c>
      <c r="AT214" s="195" t="s">
        <v>142</v>
      </c>
      <c r="AU214" s="195" t="s">
        <v>89</v>
      </c>
      <c r="AY214" s="15" t="s">
        <v>140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15" t="s">
        <v>87</v>
      </c>
      <c r="BK214" s="196">
        <f>ROUND(I214*H214,2)</f>
        <v>0</v>
      </c>
      <c r="BL214" s="15" t="s">
        <v>146</v>
      </c>
      <c r="BM214" s="195" t="s">
        <v>616</v>
      </c>
    </row>
    <row r="215" spans="1:65" s="13" customFormat="1">
      <c r="B215" s="197"/>
      <c r="C215" s="198"/>
      <c r="D215" s="199" t="s">
        <v>148</v>
      </c>
      <c r="E215" s="200" t="s">
        <v>1</v>
      </c>
      <c r="F215" s="201" t="s">
        <v>617</v>
      </c>
      <c r="G215" s="198"/>
      <c r="H215" s="202">
        <v>156.30000000000001</v>
      </c>
      <c r="I215" s="198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148</v>
      </c>
      <c r="AU215" s="207" t="s">
        <v>89</v>
      </c>
      <c r="AV215" s="13" t="s">
        <v>89</v>
      </c>
      <c r="AW215" s="13" t="s">
        <v>36</v>
      </c>
      <c r="AX215" s="13" t="s">
        <v>87</v>
      </c>
      <c r="AY215" s="207" t="s">
        <v>140</v>
      </c>
    </row>
    <row r="216" spans="1:65" s="2" customFormat="1" ht="16.5" customHeight="1">
      <c r="A216" s="30"/>
      <c r="B216" s="31"/>
      <c r="C216" s="208" t="s">
        <v>355</v>
      </c>
      <c r="D216" s="208" t="s">
        <v>236</v>
      </c>
      <c r="E216" s="209" t="s">
        <v>618</v>
      </c>
      <c r="F216" s="210" t="s">
        <v>619</v>
      </c>
      <c r="G216" s="211" t="s">
        <v>174</v>
      </c>
      <c r="H216" s="212">
        <v>159.42599999999999</v>
      </c>
      <c r="I216" s="213"/>
      <c r="J216" s="213">
        <f>ROUND(I216*H216,2)</f>
        <v>0</v>
      </c>
      <c r="K216" s="214"/>
      <c r="L216" s="215"/>
      <c r="M216" s="216" t="s">
        <v>1</v>
      </c>
      <c r="N216" s="217" t="s">
        <v>44</v>
      </c>
      <c r="O216" s="193">
        <v>0</v>
      </c>
      <c r="P216" s="193">
        <f>O216*H216</f>
        <v>0</v>
      </c>
      <c r="Q216" s="193">
        <v>2.1800000000000001E-3</v>
      </c>
      <c r="R216" s="193">
        <f>Q216*H216</f>
        <v>0.34754868</v>
      </c>
      <c r="S216" s="193">
        <v>0</v>
      </c>
      <c r="T216" s="194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95" t="s">
        <v>182</v>
      </c>
      <c r="AT216" s="195" t="s">
        <v>236</v>
      </c>
      <c r="AU216" s="195" t="s">
        <v>89</v>
      </c>
      <c r="AY216" s="15" t="s">
        <v>140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15" t="s">
        <v>87</v>
      </c>
      <c r="BK216" s="196">
        <f>ROUND(I216*H216,2)</f>
        <v>0</v>
      </c>
      <c r="BL216" s="15" t="s">
        <v>146</v>
      </c>
      <c r="BM216" s="195" t="s">
        <v>620</v>
      </c>
    </row>
    <row r="217" spans="1:65" s="13" customFormat="1">
      <c r="B217" s="197"/>
      <c r="C217" s="198"/>
      <c r="D217" s="199" t="s">
        <v>148</v>
      </c>
      <c r="E217" s="200" t="s">
        <v>1</v>
      </c>
      <c r="F217" s="201" t="s">
        <v>621</v>
      </c>
      <c r="G217" s="198"/>
      <c r="H217" s="202">
        <v>159.42599999999999</v>
      </c>
      <c r="I217" s="198"/>
      <c r="J217" s="198"/>
      <c r="K217" s="198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148</v>
      </c>
      <c r="AU217" s="207" t="s">
        <v>89</v>
      </c>
      <c r="AV217" s="13" t="s">
        <v>89</v>
      </c>
      <c r="AW217" s="13" t="s">
        <v>36</v>
      </c>
      <c r="AX217" s="13" t="s">
        <v>87</v>
      </c>
      <c r="AY217" s="207" t="s">
        <v>140</v>
      </c>
    </row>
    <row r="218" spans="1:65" s="2" customFormat="1" ht="16.5" customHeight="1">
      <c r="A218" s="30"/>
      <c r="B218" s="31"/>
      <c r="C218" s="184" t="s">
        <v>359</v>
      </c>
      <c r="D218" s="184" t="s">
        <v>142</v>
      </c>
      <c r="E218" s="185" t="s">
        <v>622</v>
      </c>
      <c r="F218" s="186" t="s">
        <v>623</v>
      </c>
      <c r="G218" s="187" t="s">
        <v>271</v>
      </c>
      <c r="H218" s="188">
        <v>4</v>
      </c>
      <c r="I218" s="189"/>
      <c r="J218" s="189">
        <f>ROUND(I218*H218,2)</f>
        <v>0</v>
      </c>
      <c r="K218" s="190"/>
      <c r="L218" s="35"/>
      <c r="M218" s="191" t="s">
        <v>1</v>
      </c>
      <c r="N218" s="192" t="s">
        <v>44</v>
      </c>
      <c r="O218" s="193">
        <v>1.554</v>
      </c>
      <c r="P218" s="193">
        <f>O218*H218</f>
        <v>6.2160000000000002</v>
      </c>
      <c r="Q218" s="193">
        <v>8.0000000000000004E-4</v>
      </c>
      <c r="R218" s="193">
        <f>Q218*H218</f>
        <v>3.2000000000000002E-3</v>
      </c>
      <c r="S218" s="193">
        <v>0</v>
      </c>
      <c r="T218" s="194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95" t="s">
        <v>146</v>
      </c>
      <c r="AT218" s="195" t="s">
        <v>142</v>
      </c>
      <c r="AU218" s="195" t="s">
        <v>89</v>
      </c>
      <c r="AY218" s="15" t="s">
        <v>140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5" t="s">
        <v>87</v>
      </c>
      <c r="BK218" s="196">
        <f>ROUND(I218*H218,2)</f>
        <v>0</v>
      </c>
      <c r="BL218" s="15" t="s">
        <v>146</v>
      </c>
      <c r="BM218" s="195" t="s">
        <v>624</v>
      </c>
    </row>
    <row r="219" spans="1:65" s="13" customFormat="1">
      <c r="B219" s="197"/>
      <c r="C219" s="198"/>
      <c r="D219" s="199" t="s">
        <v>148</v>
      </c>
      <c r="E219" s="200" t="s">
        <v>1</v>
      </c>
      <c r="F219" s="201" t="s">
        <v>625</v>
      </c>
      <c r="G219" s="198"/>
      <c r="H219" s="202">
        <v>4</v>
      </c>
      <c r="I219" s="198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148</v>
      </c>
      <c r="AU219" s="207" t="s">
        <v>89</v>
      </c>
      <c r="AV219" s="13" t="s">
        <v>89</v>
      </c>
      <c r="AW219" s="13" t="s">
        <v>36</v>
      </c>
      <c r="AX219" s="13" t="s">
        <v>87</v>
      </c>
      <c r="AY219" s="207" t="s">
        <v>140</v>
      </c>
    </row>
    <row r="220" spans="1:65" s="2" customFormat="1" ht="16.5" customHeight="1">
      <c r="A220" s="30"/>
      <c r="B220" s="31"/>
      <c r="C220" s="184" t="s">
        <v>363</v>
      </c>
      <c r="D220" s="184" t="s">
        <v>142</v>
      </c>
      <c r="E220" s="185" t="s">
        <v>626</v>
      </c>
      <c r="F220" s="186" t="s">
        <v>627</v>
      </c>
      <c r="G220" s="187" t="s">
        <v>271</v>
      </c>
      <c r="H220" s="188">
        <v>1</v>
      </c>
      <c r="I220" s="189"/>
      <c r="J220" s="189">
        <f>ROUND(I220*H220,2)</f>
        <v>0</v>
      </c>
      <c r="K220" s="190"/>
      <c r="L220" s="35"/>
      <c r="M220" s="191" t="s">
        <v>1</v>
      </c>
      <c r="N220" s="192" t="s">
        <v>44</v>
      </c>
      <c r="O220" s="193">
        <v>0.70799999999999996</v>
      </c>
      <c r="P220" s="193">
        <f>O220*H220</f>
        <v>0.70799999999999996</v>
      </c>
      <c r="Q220" s="193">
        <v>3.4000000000000002E-4</v>
      </c>
      <c r="R220" s="193">
        <f>Q220*H220</f>
        <v>3.4000000000000002E-4</v>
      </c>
      <c r="S220" s="193">
        <v>0</v>
      </c>
      <c r="T220" s="194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95" t="s">
        <v>146</v>
      </c>
      <c r="AT220" s="195" t="s">
        <v>142</v>
      </c>
      <c r="AU220" s="195" t="s">
        <v>89</v>
      </c>
      <c r="AY220" s="15" t="s">
        <v>140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15" t="s">
        <v>87</v>
      </c>
      <c r="BK220" s="196">
        <f>ROUND(I220*H220,2)</f>
        <v>0</v>
      </c>
      <c r="BL220" s="15" t="s">
        <v>146</v>
      </c>
      <c r="BM220" s="195" t="s">
        <v>628</v>
      </c>
    </row>
    <row r="221" spans="1:65" s="13" customFormat="1">
      <c r="B221" s="197"/>
      <c r="C221" s="198"/>
      <c r="D221" s="199" t="s">
        <v>148</v>
      </c>
      <c r="E221" s="200" t="s">
        <v>1</v>
      </c>
      <c r="F221" s="201" t="s">
        <v>87</v>
      </c>
      <c r="G221" s="198"/>
      <c r="H221" s="202">
        <v>1</v>
      </c>
      <c r="I221" s="198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148</v>
      </c>
      <c r="AU221" s="207" t="s">
        <v>89</v>
      </c>
      <c r="AV221" s="13" t="s">
        <v>89</v>
      </c>
      <c r="AW221" s="13" t="s">
        <v>36</v>
      </c>
      <c r="AX221" s="13" t="s">
        <v>87</v>
      </c>
      <c r="AY221" s="207" t="s">
        <v>140</v>
      </c>
    </row>
    <row r="222" spans="1:65" s="2" customFormat="1" ht="16.5" customHeight="1">
      <c r="A222" s="30"/>
      <c r="B222" s="31"/>
      <c r="C222" s="184" t="s">
        <v>371</v>
      </c>
      <c r="D222" s="184" t="s">
        <v>142</v>
      </c>
      <c r="E222" s="185" t="s">
        <v>629</v>
      </c>
      <c r="F222" s="186" t="s">
        <v>630</v>
      </c>
      <c r="G222" s="187" t="s">
        <v>271</v>
      </c>
      <c r="H222" s="188">
        <v>3</v>
      </c>
      <c r="I222" s="189"/>
      <c r="J222" s="189">
        <f>ROUND(I222*H222,2)</f>
        <v>0</v>
      </c>
      <c r="K222" s="190"/>
      <c r="L222" s="35"/>
      <c r="M222" s="191" t="s">
        <v>1</v>
      </c>
      <c r="N222" s="192" t="s">
        <v>44</v>
      </c>
      <c r="O222" s="193">
        <v>1.8660000000000001</v>
      </c>
      <c r="P222" s="193">
        <f>O222*H222</f>
        <v>5.5980000000000008</v>
      </c>
      <c r="Q222" s="193">
        <v>1.65E-3</v>
      </c>
      <c r="R222" s="193">
        <f>Q222*H222</f>
        <v>4.9499999999999995E-3</v>
      </c>
      <c r="S222" s="193">
        <v>0</v>
      </c>
      <c r="T222" s="194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95" t="s">
        <v>146</v>
      </c>
      <c r="AT222" s="195" t="s">
        <v>142</v>
      </c>
      <c r="AU222" s="195" t="s">
        <v>89</v>
      </c>
      <c r="AY222" s="15" t="s">
        <v>140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15" t="s">
        <v>87</v>
      </c>
      <c r="BK222" s="196">
        <f>ROUND(I222*H222,2)</f>
        <v>0</v>
      </c>
      <c r="BL222" s="15" t="s">
        <v>146</v>
      </c>
      <c r="BM222" s="195" t="s">
        <v>631</v>
      </c>
    </row>
    <row r="223" spans="1:65" s="13" customFormat="1">
      <c r="B223" s="197"/>
      <c r="C223" s="198"/>
      <c r="D223" s="199" t="s">
        <v>148</v>
      </c>
      <c r="E223" s="200" t="s">
        <v>1</v>
      </c>
      <c r="F223" s="201" t="s">
        <v>155</v>
      </c>
      <c r="G223" s="198"/>
      <c r="H223" s="202">
        <v>3</v>
      </c>
      <c r="I223" s="198"/>
      <c r="J223" s="198"/>
      <c r="K223" s="198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148</v>
      </c>
      <c r="AU223" s="207" t="s">
        <v>89</v>
      </c>
      <c r="AV223" s="13" t="s">
        <v>89</v>
      </c>
      <c r="AW223" s="13" t="s">
        <v>36</v>
      </c>
      <c r="AX223" s="13" t="s">
        <v>87</v>
      </c>
      <c r="AY223" s="207" t="s">
        <v>140</v>
      </c>
    </row>
    <row r="224" spans="1:65" s="2" customFormat="1" ht="16.5" customHeight="1">
      <c r="A224" s="30"/>
      <c r="B224" s="31"/>
      <c r="C224" s="184" t="s">
        <v>376</v>
      </c>
      <c r="D224" s="184" t="s">
        <v>142</v>
      </c>
      <c r="E224" s="185" t="s">
        <v>632</v>
      </c>
      <c r="F224" s="186" t="s">
        <v>633</v>
      </c>
      <c r="G224" s="187" t="s">
        <v>174</v>
      </c>
      <c r="H224" s="188">
        <v>156.30000000000001</v>
      </c>
      <c r="I224" s="189"/>
      <c r="J224" s="189">
        <f>ROUND(I224*H224,2)</f>
        <v>0</v>
      </c>
      <c r="K224" s="190"/>
      <c r="L224" s="35"/>
      <c r="M224" s="191" t="s">
        <v>1</v>
      </c>
      <c r="N224" s="192" t="s">
        <v>44</v>
      </c>
      <c r="O224" s="193">
        <v>4.3999999999999997E-2</v>
      </c>
      <c r="P224" s="193">
        <f>O224*H224</f>
        <v>6.8772000000000002</v>
      </c>
      <c r="Q224" s="193">
        <v>0</v>
      </c>
      <c r="R224" s="193">
        <f>Q224*H224</f>
        <v>0</v>
      </c>
      <c r="S224" s="193">
        <v>0</v>
      </c>
      <c r="T224" s="194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95" t="s">
        <v>146</v>
      </c>
      <c r="AT224" s="195" t="s">
        <v>142</v>
      </c>
      <c r="AU224" s="195" t="s">
        <v>89</v>
      </c>
      <c r="AY224" s="15" t="s">
        <v>140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15" t="s">
        <v>87</v>
      </c>
      <c r="BK224" s="196">
        <f>ROUND(I224*H224,2)</f>
        <v>0</v>
      </c>
      <c r="BL224" s="15" t="s">
        <v>146</v>
      </c>
      <c r="BM224" s="195" t="s">
        <v>634</v>
      </c>
    </row>
    <row r="225" spans="1:65" s="13" customFormat="1">
      <c r="B225" s="197"/>
      <c r="C225" s="198"/>
      <c r="D225" s="199" t="s">
        <v>148</v>
      </c>
      <c r="E225" s="200" t="s">
        <v>1</v>
      </c>
      <c r="F225" s="201" t="s">
        <v>617</v>
      </c>
      <c r="G225" s="198"/>
      <c r="H225" s="202">
        <v>156.30000000000001</v>
      </c>
      <c r="I225" s="198"/>
      <c r="J225" s="198"/>
      <c r="K225" s="198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148</v>
      </c>
      <c r="AU225" s="207" t="s">
        <v>89</v>
      </c>
      <c r="AV225" s="13" t="s">
        <v>89</v>
      </c>
      <c r="AW225" s="13" t="s">
        <v>36</v>
      </c>
      <c r="AX225" s="13" t="s">
        <v>87</v>
      </c>
      <c r="AY225" s="207" t="s">
        <v>140</v>
      </c>
    </row>
    <row r="226" spans="1:65" s="2" customFormat="1" ht="16.5" customHeight="1">
      <c r="A226" s="30"/>
      <c r="B226" s="31"/>
      <c r="C226" s="184" t="s">
        <v>380</v>
      </c>
      <c r="D226" s="184" t="s">
        <v>142</v>
      </c>
      <c r="E226" s="185" t="s">
        <v>635</v>
      </c>
      <c r="F226" s="186" t="s">
        <v>636</v>
      </c>
      <c r="G226" s="187" t="s">
        <v>174</v>
      </c>
      <c r="H226" s="188">
        <v>156.30000000000001</v>
      </c>
      <c r="I226" s="189"/>
      <c r="J226" s="189">
        <f>ROUND(I226*H226,2)</f>
        <v>0</v>
      </c>
      <c r="K226" s="190"/>
      <c r="L226" s="35"/>
      <c r="M226" s="191" t="s">
        <v>1</v>
      </c>
      <c r="N226" s="192" t="s">
        <v>44</v>
      </c>
      <c r="O226" s="193">
        <v>0.105</v>
      </c>
      <c r="P226" s="193">
        <f>O226*H226</f>
        <v>16.4115</v>
      </c>
      <c r="Q226" s="193">
        <v>0</v>
      </c>
      <c r="R226" s="193">
        <f>Q226*H226</f>
        <v>0</v>
      </c>
      <c r="S226" s="193">
        <v>0</v>
      </c>
      <c r="T226" s="194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95" t="s">
        <v>146</v>
      </c>
      <c r="AT226" s="195" t="s">
        <v>142</v>
      </c>
      <c r="AU226" s="195" t="s">
        <v>89</v>
      </c>
      <c r="AY226" s="15" t="s">
        <v>140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5" t="s">
        <v>87</v>
      </c>
      <c r="BK226" s="196">
        <f>ROUND(I226*H226,2)</f>
        <v>0</v>
      </c>
      <c r="BL226" s="15" t="s">
        <v>146</v>
      </c>
      <c r="BM226" s="195" t="s">
        <v>637</v>
      </c>
    </row>
    <row r="227" spans="1:65" s="13" customFormat="1">
      <c r="B227" s="197"/>
      <c r="C227" s="198"/>
      <c r="D227" s="199" t="s">
        <v>148</v>
      </c>
      <c r="E227" s="200" t="s">
        <v>1</v>
      </c>
      <c r="F227" s="201" t="s">
        <v>617</v>
      </c>
      <c r="G227" s="198"/>
      <c r="H227" s="202">
        <v>156.30000000000001</v>
      </c>
      <c r="I227" s="198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148</v>
      </c>
      <c r="AU227" s="207" t="s">
        <v>89</v>
      </c>
      <c r="AV227" s="13" t="s">
        <v>89</v>
      </c>
      <c r="AW227" s="13" t="s">
        <v>36</v>
      </c>
      <c r="AX227" s="13" t="s">
        <v>87</v>
      </c>
      <c r="AY227" s="207" t="s">
        <v>140</v>
      </c>
    </row>
    <row r="228" spans="1:65" s="2" customFormat="1" ht="16.5" customHeight="1">
      <c r="A228" s="30"/>
      <c r="B228" s="31"/>
      <c r="C228" s="184" t="s">
        <v>291</v>
      </c>
      <c r="D228" s="184" t="s">
        <v>142</v>
      </c>
      <c r="E228" s="185" t="s">
        <v>638</v>
      </c>
      <c r="F228" s="186" t="s">
        <v>639</v>
      </c>
      <c r="G228" s="187" t="s">
        <v>271</v>
      </c>
      <c r="H228" s="188">
        <v>2</v>
      </c>
      <c r="I228" s="189"/>
      <c r="J228" s="189">
        <f>ROUND(I228*H228,2)</f>
        <v>0</v>
      </c>
      <c r="K228" s="190"/>
      <c r="L228" s="35"/>
      <c r="M228" s="191" t="s">
        <v>1</v>
      </c>
      <c r="N228" s="192" t="s">
        <v>44</v>
      </c>
      <c r="O228" s="193">
        <v>10.3</v>
      </c>
      <c r="P228" s="193">
        <f>O228*H228</f>
        <v>20.6</v>
      </c>
      <c r="Q228" s="193">
        <v>0.46005000000000001</v>
      </c>
      <c r="R228" s="193">
        <f>Q228*H228</f>
        <v>0.92010000000000003</v>
      </c>
      <c r="S228" s="193">
        <v>0</v>
      </c>
      <c r="T228" s="194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95" t="s">
        <v>146</v>
      </c>
      <c r="AT228" s="195" t="s">
        <v>142</v>
      </c>
      <c r="AU228" s="195" t="s">
        <v>89</v>
      </c>
      <c r="AY228" s="15" t="s">
        <v>140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15" t="s">
        <v>87</v>
      </c>
      <c r="BK228" s="196">
        <f>ROUND(I228*H228,2)</f>
        <v>0</v>
      </c>
      <c r="BL228" s="15" t="s">
        <v>146</v>
      </c>
      <c r="BM228" s="195" t="s">
        <v>640</v>
      </c>
    </row>
    <row r="229" spans="1:65" s="13" customFormat="1">
      <c r="B229" s="197"/>
      <c r="C229" s="198"/>
      <c r="D229" s="199" t="s">
        <v>148</v>
      </c>
      <c r="E229" s="200" t="s">
        <v>1</v>
      </c>
      <c r="F229" s="201" t="s">
        <v>89</v>
      </c>
      <c r="G229" s="198"/>
      <c r="H229" s="202">
        <v>2</v>
      </c>
      <c r="I229" s="198"/>
      <c r="J229" s="198"/>
      <c r="K229" s="198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148</v>
      </c>
      <c r="AU229" s="207" t="s">
        <v>89</v>
      </c>
      <c r="AV229" s="13" t="s">
        <v>89</v>
      </c>
      <c r="AW229" s="13" t="s">
        <v>36</v>
      </c>
      <c r="AX229" s="13" t="s">
        <v>87</v>
      </c>
      <c r="AY229" s="207" t="s">
        <v>140</v>
      </c>
    </row>
    <row r="230" spans="1:65" s="2" customFormat="1" ht="16.5" customHeight="1">
      <c r="A230" s="30"/>
      <c r="B230" s="31"/>
      <c r="C230" s="184" t="s">
        <v>392</v>
      </c>
      <c r="D230" s="184" t="s">
        <v>142</v>
      </c>
      <c r="E230" s="185" t="s">
        <v>641</v>
      </c>
      <c r="F230" s="186" t="s">
        <v>642</v>
      </c>
      <c r="G230" s="187" t="s">
        <v>271</v>
      </c>
      <c r="H230" s="188">
        <v>7</v>
      </c>
      <c r="I230" s="189"/>
      <c r="J230" s="189">
        <f>ROUND(I230*H230,2)</f>
        <v>0</v>
      </c>
      <c r="K230" s="190"/>
      <c r="L230" s="35"/>
      <c r="M230" s="191" t="s">
        <v>1</v>
      </c>
      <c r="N230" s="192" t="s">
        <v>44</v>
      </c>
      <c r="O230" s="193">
        <v>0.86299999999999999</v>
      </c>
      <c r="P230" s="193">
        <f>O230*H230</f>
        <v>6.0410000000000004</v>
      </c>
      <c r="Q230" s="193">
        <v>0.115</v>
      </c>
      <c r="R230" s="193">
        <f>Q230*H230</f>
        <v>0.80500000000000005</v>
      </c>
      <c r="S230" s="193">
        <v>0</v>
      </c>
      <c r="T230" s="194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95" t="s">
        <v>146</v>
      </c>
      <c r="AT230" s="195" t="s">
        <v>142</v>
      </c>
      <c r="AU230" s="195" t="s">
        <v>89</v>
      </c>
      <c r="AY230" s="15" t="s">
        <v>140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15" t="s">
        <v>87</v>
      </c>
      <c r="BK230" s="196">
        <f>ROUND(I230*H230,2)</f>
        <v>0</v>
      </c>
      <c r="BL230" s="15" t="s">
        <v>146</v>
      </c>
      <c r="BM230" s="195" t="s">
        <v>643</v>
      </c>
    </row>
    <row r="231" spans="1:65" s="13" customFormat="1">
      <c r="B231" s="197"/>
      <c r="C231" s="198"/>
      <c r="D231" s="199" t="s">
        <v>148</v>
      </c>
      <c r="E231" s="200" t="s">
        <v>1</v>
      </c>
      <c r="F231" s="201" t="s">
        <v>644</v>
      </c>
      <c r="G231" s="198"/>
      <c r="H231" s="202">
        <v>7</v>
      </c>
      <c r="I231" s="198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148</v>
      </c>
      <c r="AU231" s="207" t="s">
        <v>89</v>
      </c>
      <c r="AV231" s="13" t="s">
        <v>89</v>
      </c>
      <c r="AW231" s="13" t="s">
        <v>36</v>
      </c>
      <c r="AX231" s="13" t="s">
        <v>87</v>
      </c>
      <c r="AY231" s="207" t="s">
        <v>140</v>
      </c>
    </row>
    <row r="232" spans="1:65" s="2" customFormat="1" ht="16.5" customHeight="1">
      <c r="A232" s="30"/>
      <c r="B232" s="31"/>
      <c r="C232" s="184" t="s">
        <v>645</v>
      </c>
      <c r="D232" s="184" t="s">
        <v>142</v>
      </c>
      <c r="E232" s="185" t="s">
        <v>646</v>
      </c>
      <c r="F232" s="186" t="s">
        <v>647</v>
      </c>
      <c r="G232" s="187" t="s">
        <v>271</v>
      </c>
      <c r="H232" s="188">
        <v>1</v>
      </c>
      <c r="I232" s="189"/>
      <c r="J232" s="189">
        <f>ROUND(I232*H232,2)</f>
        <v>0</v>
      </c>
      <c r="K232" s="190"/>
      <c r="L232" s="35"/>
      <c r="M232" s="191" t="s">
        <v>1</v>
      </c>
      <c r="N232" s="192" t="s">
        <v>44</v>
      </c>
      <c r="O232" s="193">
        <v>1.1819999999999999</v>
      </c>
      <c r="P232" s="193">
        <f>O232*H232</f>
        <v>1.1819999999999999</v>
      </c>
      <c r="Q232" s="193">
        <v>0.30703999999999998</v>
      </c>
      <c r="R232" s="193">
        <f>Q232*H232</f>
        <v>0.30703999999999998</v>
      </c>
      <c r="S232" s="193">
        <v>0</v>
      </c>
      <c r="T232" s="194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95" t="s">
        <v>146</v>
      </c>
      <c r="AT232" s="195" t="s">
        <v>142</v>
      </c>
      <c r="AU232" s="195" t="s">
        <v>89</v>
      </c>
      <c r="AY232" s="15" t="s">
        <v>140</v>
      </c>
      <c r="BE232" s="196">
        <f>IF(N232="základní",J232,0)</f>
        <v>0</v>
      </c>
      <c r="BF232" s="196">
        <f>IF(N232="snížená",J232,0)</f>
        <v>0</v>
      </c>
      <c r="BG232" s="196">
        <f>IF(N232="zákl. přenesená",J232,0)</f>
        <v>0</v>
      </c>
      <c r="BH232" s="196">
        <f>IF(N232="sníž. přenesená",J232,0)</f>
        <v>0</v>
      </c>
      <c r="BI232" s="196">
        <f>IF(N232="nulová",J232,0)</f>
        <v>0</v>
      </c>
      <c r="BJ232" s="15" t="s">
        <v>87</v>
      </c>
      <c r="BK232" s="196">
        <f>ROUND(I232*H232,2)</f>
        <v>0</v>
      </c>
      <c r="BL232" s="15" t="s">
        <v>146</v>
      </c>
      <c r="BM232" s="195" t="s">
        <v>648</v>
      </c>
    </row>
    <row r="233" spans="1:65" s="13" customFormat="1">
      <c r="B233" s="197"/>
      <c r="C233" s="198"/>
      <c r="D233" s="199" t="s">
        <v>148</v>
      </c>
      <c r="E233" s="200" t="s">
        <v>1</v>
      </c>
      <c r="F233" s="201" t="s">
        <v>87</v>
      </c>
      <c r="G233" s="198"/>
      <c r="H233" s="202">
        <v>1</v>
      </c>
      <c r="I233" s="198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148</v>
      </c>
      <c r="AU233" s="207" t="s">
        <v>89</v>
      </c>
      <c r="AV233" s="13" t="s">
        <v>89</v>
      </c>
      <c r="AW233" s="13" t="s">
        <v>36</v>
      </c>
      <c r="AX233" s="13" t="s">
        <v>87</v>
      </c>
      <c r="AY233" s="207" t="s">
        <v>140</v>
      </c>
    </row>
    <row r="234" spans="1:65" s="2" customFormat="1" ht="16.5" customHeight="1">
      <c r="A234" s="30"/>
      <c r="B234" s="31"/>
      <c r="C234" s="184" t="s">
        <v>649</v>
      </c>
      <c r="D234" s="184" t="s">
        <v>142</v>
      </c>
      <c r="E234" s="185" t="s">
        <v>650</v>
      </c>
      <c r="F234" s="186" t="s">
        <v>651</v>
      </c>
      <c r="G234" s="187" t="s">
        <v>271</v>
      </c>
      <c r="H234" s="188">
        <v>3</v>
      </c>
      <c r="I234" s="189"/>
      <c r="J234" s="189">
        <f>ROUND(I234*H234,2)</f>
        <v>0</v>
      </c>
      <c r="K234" s="190"/>
      <c r="L234" s="35"/>
      <c r="M234" s="191" t="s">
        <v>1</v>
      </c>
      <c r="N234" s="192" t="s">
        <v>44</v>
      </c>
      <c r="O234" s="193">
        <v>0.40300000000000002</v>
      </c>
      <c r="P234" s="193">
        <f>O234*H234</f>
        <v>1.2090000000000001</v>
      </c>
      <c r="Q234" s="193">
        <v>1.6000000000000001E-4</v>
      </c>
      <c r="R234" s="193">
        <f>Q234*H234</f>
        <v>4.8000000000000007E-4</v>
      </c>
      <c r="S234" s="193">
        <v>0</v>
      </c>
      <c r="T234" s="194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95" t="s">
        <v>146</v>
      </c>
      <c r="AT234" s="195" t="s">
        <v>142</v>
      </c>
      <c r="AU234" s="195" t="s">
        <v>89</v>
      </c>
      <c r="AY234" s="15" t="s">
        <v>140</v>
      </c>
      <c r="BE234" s="196">
        <f>IF(N234="základní",J234,0)</f>
        <v>0</v>
      </c>
      <c r="BF234" s="196">
        <f>IF(N234="snížená",J234,0)</f>
        <v>0</v>
      </c>
      <c r="BG234" s="196">
        <f>IF(N234="zákl. přenesená",J234,0)</f>
        <v>0</v>
      </c>
      <c r="BH234" s="196">
        <f>IF(N234="sníž. přenesená",J234,0)</f>
        <v>0</v>
      </c>
      <c r="BI234" s="196">
        <f>IF(N234="nulová",J234,0)</f>
        <v>0</v>
      </c>
      <c r="BJ234" s="15" t="s">
        <v>87</v>
      </c>
      <c r="BK234" s="196">
        <f>ROUND(I234*H234,2)</f>
        <v>0</v>
      </c>
      <c r="BL234" s="15" t="s">
        <v>146</v>
      </c>
      <c r="BM234" s="195" t="s">
        <v>652</v>
      </c>
    </row>
    <row r="235" spans="1:65" s="13" customFormat="1">
      <c r="B235" s="197"/>
      <c r="C235" s="198"/>
      <c r="D235" s="199" t="s">
        <v>148</v>
      </c>
      <c r="E235" s="200" t="s">
        <v>1</v>
      </c>
      <c r="F235" s="201" t="s">
        <v>155</v>
      </c>
      <c r="G235" s="198"/>
      <c r="H235" s="202">
        <v>3</v>
      </c>
      <c r="I235" s="198"/>
      <c r="J235" s="198"/>
      <c r="K235" s="198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148</v>
      </c>
      <c r="AU235" s="207" t="s">
        <v>89</v>
      </c>
      <c r="AV235" s="13" t="s">
        <v>89</v>
      </c>
      <c r="AW235" s="13" t="s">
        <v>36</v>
      </c>
      <c r="AX235" s="13" t="s">
        <v>87</v>
      </c>
      <c r="AY235" s="207" t="s">
        <v>140</v>
      </c>
    </row>
    <row r="236" spans="1:65" s="2" customFormat="1" ht="16.5" customHeight="1">
      <c r="A236" s="30"/>
      <c r="B236" s="31"/>
      <c r="C236" s="208" t="s">
        <v>653</v>
      </c>
      <c r="D236" s="208" t="s">
        <v>236</v>
      </c>
      <c r="E236" s="209" t="s">
        <v>654</v>
      </c>
      <c r="F236" s="210" t="s">
        <v>655</v>
      </c>
      <c r="G236" s="211" t="s">
        <v>271</v>
      </c>
      <c r="H236" s="212">
        <v>1</v>
      </c>
      <c r="I236" s="213"/>
      <c r="J236" s="213">
        <f>ROUND(I236*H236,2)</f>
        <v>0</v>
      </c>
      <c r="K236" s="214"/>
      <c r="L236" s="215"/>
      <c r="M236" s="216" t="s">
        <v>1</v>
      </c>
      <c r="N236" s="217" t="s">
        <v>44</v>
      </c>
      <c r="O236" s="193">
        <v>0</v>
      </c>
      <c r="P236" s="193">
        <f>O236*H236</f>
        <v>0</v>
      </c>
      <c r="Q236" s="193">
        <v>0</v>
      </c>
      <c r="R236" s="193">
        <f>Q236*H236</f>
        <v>0</v>
      </c>
      <c r="S236" s="193">
        <v>0</v>
      </c>
      <c r="T236" s="194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95" t="s">
        <v>182</v>
      </c>
      <c r="AT236" s="195" t="s">
        <v>236</v>
      </c>
      <c r="AU236" s="195" t="s">
        <v>89</v>
      </c>
      <c r="AY236" s="15" t="s">
        <v>140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5" t="s">
        <v>87</v>
      </c>
      <c r="BK236" s="196">
        <f>ROUND(I236*H236,2)</f>
        <v>0</v>
      </c>
      <c r="BL236" s="15" t="s">
        <v>146</v>
      </c>
      <c r="BM236" s="195" t="s">
        <v>656</v>
      </c>
    </row>
    <row r="237" spans="1:65" s="13" customFormat="1">
      <c r="B237" s="197"/>
      <c r="C237" s="198"/>
      <c r="D237" s="199" t="s">
        <v>148</v>
      </c>
      <c r="E237" s="200" t="s">
        <v>1</v>
      </c>
      <c r="F237" s="201" t="s">
        <v>87</v>
      </c>
      <c r="G237" s="198"/>
      <c r="H237" s="202">
        <v>1</v>
      </c>
      <c r="I237" s="198"/>
      <c r="J237" s="198"/>
      <c r="K237" s="198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148</v>
      </c>
      <c r="AU237" s="207" t="s">
        <v>89</v>
      </c>
      <c r="AV237" s="13" t="s">
        <v>89</v>
      </c>
      <c r="AW237" s="13" t="s">
        <v>36</v>
      </c>
      <c r="AX237" s="13" t="s">
        <v>87</v>
      </c>
      <c r="AY237" s="207" t="s">
        <v>140</v>
      </c>
    </row>
    <row r="238" spans="1:65" s="2" customFormat="1" ht="16.5" customHeight="1">
      <c r="A238" s="30"/>
      <c r="B238" s="31"/>
      <c r="C238" s="208" t="s">
        <v>657</v>
      </c>
      <c r="D238" s="208" t="s">
        <v>236</v>
      </c>
      <c r="E238" s="209" t="s">
        <v>658</v>
      </c>
      <c r="F238" s="210" t="s">
        <v>659</v>
      </c>
      <c r="G238" s="211" t="s">
        <v>271</v>
      </c>
      <c r="H238" s="212">
        <v>1</v>
      </c>
      <c r="I238" s="213"/>
      <c r="J238" s="213">
        <f>ROUND(I238*H238,2)</f>
        <v>0</v>
      </c>
      <c r="K238" s="214"/>
      <c r="L238" s="215"/>
      <c r="M238" s="216" t="s">
        <v>1</v>
      </c>
      <c r="N238" s="217" t="s">
        <v>44</v>
      </c>
      <c r="O238" s="193">
        <v>0</v>
      </c>
      <c r="P238" s="193">
        <f>O238*H238</f>
        <v>0</v>
      </c>
      <c r="Q238" s="193">
        <v>0</v>
      </c>
      <c r="R238" s="193">
        <f>Q238*H238</f>
        <v>0</v>
      </c>
      <c r="S238" s="193">
        <v>0</v>
      </c>
      <c r="T238" s="194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95" t="s">
        <v>182</v>
      </c>
      <c r="AT238" s="195" t="s">
        <v>236</v>
      </c>
      <c r="AU238" s="195" t="s">
        <v>89</v>
      </c>
      <c r="AY238" s="15" t="s">
        <v>140</v>
      </c>
      <c r="BE238" s="196">
        <f>IF(N238="základní",J238,0)</f>
        <v>0</v>
      </c>
      <c r="BF238" s="196">
        <f>IF(N238="snížená",J238,0)</f>
        <v>0</v>
      </c>
      <c r="BG238" s="196">
        <f>IF(N238="zákl. přenesená",J238,0)</f>
        <v>0</v>
      </c>
      <c r="BH238" s="196">
        <f>IF(N238="sníž. přenesená",J238,0)</f>
        <v>0</v>
      </c>
      <c r="BI238" s="196">
        <f>IF(N238="nulová",J238,0)</f>
        <v>0</v>
      </c>
      <c r="BJ238" s="15" t="s">
        <v>87</v>
      </c>
      <c r="BK238" s="196">
        <f>ROUND(I238*H238,2)</f>
        <v>0</v>
      </c>
      <c r="BL238" s="15" t="s">
        <v>146</v>
      </c>
      <c r="BM238" s="195" t="s">
        <v>660</v>
      </c>
    </row>
    <row r="239" spans="1:65" s="13" customFormat="1">
      <c r="B239" s="197"/>
      <c r="C239" s="198"/>
      <c r="D239" s="199" t="s">
        <v>148</v>
      </c>
      <c r="E239" s="200" t="s">
        <v>1</v>
      </c>
      <c r="F239" s="201" t="s">
        <v>87</v>
      </c>
      <c r="G239" s="198"/>
      <c r="H239" s="202">
        <v>1</v>
      </c>
      <c r="I239" s="198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148</v>
      </c>
      <c r="AU239" s="207" t="s">
        <v>89</v>
      </c>
      <c r="AV239" s="13" t="s">
        <v>89</v>
      </c>
      <c r="AW239" s="13" t="s">
        <v>36</v>
      </c>
      <c r="AX239" s="13" t="s">
        <v>87</v>
      </c>
      <c r="AY239" s="207" t="s">
        <v>140</v>
      </c>
    </row>
    <row r="240" spans="1:65" s="2" customFormat="1" ht="16.5" customHeight="1">
      <c r="A240" s="30"/>
      <c r="B240" s="31"/>
      <c r="C240" s="208" t="s">
        <v>661</v>
      </c>
      <c r="D240" s="208" t="s">
        <v>236</v>
      </c>
      <c r="E240" s="209" t="s">
        <v>662</v>
      </c>
      <c r="F240" s="210" t="s">
        <v>663</v>
      </c>
      <c r="G240" s="211" t="s">
        <v>271</v>
      </c>
      <c r="H240" s="212">
        <v>1</v>
      </c>
      <c r="I240" s="213"/>
      <c r="J240" s="213">
        <f>ROUND(I240*H240,2)</f>
        <v>0</v>
      </c>
      <c r="K240" s="214"/>
      <c r="L240" s="215"/>
      <c r="M240" s="216" t="s">
        <v>1</v>
      </c>
      <c r="N240" s="217" t="s">
        <v>44</v>
      </c>
      <c r="O240" s="193">
        <v>0</v>
      </c>
      <c r="P240" s="193">
        <f>O240*H240</f>
        <v>0</v>
      </c>
      <c r="Q240" s="193">
        <v>0</v>
      </c>
      <c r="R240" s="193">
        <f>Q240*H240</f>
        <v>0</v>
      </c>
      <c r="S240" s="193">
        <v>0</v>
      </c>
      <c r="T240" s="194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95" t="s">
        <v>182</v>
      </c>
      <c r="AT240" s="195" t="s">
        <v>236</v>
      </c>
      <c r="AU240" s="195" t="s">
        <v>89</v>
      </c>
      <c r="AY240" s="15" t="s">
        <v>140</v>
      </c>
      <c r="BE240" s="196">
        <f>IF(N240="základní",J240,0)</f>
        <v>0</v>
      </c>
      <c r="BF240" s="196">
        <f>IF(N240="snížená",J240,0)</f>
        <v>0</v>
      </c>
      <c r="BG240" s="196">
        <f>IF(N240="zákl. přenesená",J240,0)</f>
        <v>0</v>
      </c>
      <c r="BH240" s="196">
        <f>IF(N240="sníž. přenesená",J240,0)</f>
        <v>0</v>
      </c>
      <c r="BI240" s="196">
        <f>IF(N240="nulová",J240,0)</f>
        <v>0</v>
      </c>
      <c r="BJ240" s="15" t="s">
        <v>87</v>
      </c>
      <c r="BK240" s="196">
        <f>ROUND(I240*H240,2)</f>
        <v>0</v>
      </c>
      <c r="BL240" s="15" t="s">
        <v>146</v>
      </c>
      <c r="BM240" s="195" t="s">
        <v>664</v>
      </c>
    </row>
    <row r="241" spans="1:65" s="13" customFormat="1">
      <c r="B241" s="197"/>
      <c r="C241" s="198"/>
      <c r="D241" s="199" t="s">
        <v>148</v>
      </c>
      <c r="E241" s="200" t="s">
        <v>1</v>
      </c>
      <c r="F241" s="201" t="s">
        <v>87</v>
      </c>
      <c r="G241" s="198"/>
      <c r="H241" s="202">
        <v>1</v>
      </c>
      <c r="I241" s="198"/>
      <c r="J241" s="198"/>
      <c r="K241" s="198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148</v>
      </c>
      <c r="AU241" s="207" t="s">
        <v>89</v>
      </c>
      <c r="AV241" s="13" t="s">
        <v>89</v>
      </c>
      <c r="AW241" s="13" t="s">
        <v>36</v>
      </c>
      <c r="AX241" s="13" t="s">
        <v>87</v>
      </c>
      <c r="AY241" s="207" t="s">
        <v>140</v>
      </c>
    </row>
    <row r="242" spans="1:65" s="2" customFormat="1" ht="16.5" customHeight="1">
      <c r="A242" s="30"/>
      <c r="B242" s="31"/>
      <c r="C242" s="208" t="s">
        <v>665</v>
      </c>
      <c r="D242" s="208" t="s">
        <v>236</v>
      </c>
      <c r="E242" s="209" t="s">
        <v>666</v>
      </c>
      <c r="F242" s="210" t="s">
        <v>667</v>
      </c>
      <c r="G242" s="211" t="s">
        <v>271</v>
      </c>
      <c r="H242" s="212">
        <v>1</v>
      </c>
      <c r="I242" s="213"/>
      <c r="J242" s="213">
        <f>ROUND(I242*H242,2)</f>
        <v>0</v>
      </c>
      <c r="K242" s="214"/>
      <c r="L242" s="215"/>
      <c r="M242" s="216" t="s">
        <v>1</v>
      </c>
      <c r="N242" s="217" t="s">
        <v>44</v>
      </c>
      <c r="O242" s="193">
        <v>0</v>
      </c>
      <c r="P242" s="193">
        <f>O242*H242</f>
        <v>0</v>
      </c>
      <c r="Q242" s="193">
        <v>0</v>
      </c>
      <c r="R242" s="193">
        <f>Q242*H242</f>
        <v>0</v>
      </c>
      <c r="S242" s="193">
        <v>0</v>
      </c>
      <c r="T242" s="194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95" t="s">
        <v>182</v>
      </c>
      <c r="AT242" s="195" t="s">
        <v>236</v>
      </c>
      <c r="AU242" s="195" t="s">
        <v>89</v>
      </c>
      <c r="AY242" s="15" t="s">
        <v>140</v>
      </c>
      <c r="BE242" s="196">
        <f>IF(N242="základní",J242,0)</f>
        <v>0</v>
      </c>
      <c r="BF242" s="196">
        <f>IF(N242="snížená",J242,0)</f>
        <v>0</v>
      </c>
      <c r="BG242" s="196">
        <f>IF(N242="zákl. přenesená",J242,0)</f>
        <v>0</v>
      </c>
      <c r="BH242" s="196">
        <f>IF(N242="sníž. přenesená",J242,0)</f>
        <v>0</v>
      </c>
      <c r="BI242" s="196">
        <f>IF(N242="nulová",J242,0)</f>
        <v>0</v>
      </c>
      <c r="BJ242" s="15" t="s">
        <v>87</v>
      </c>
      <c r="BK242" s="196">
        <f>ROUND(I242*H242,2)</f>
        <v>0</v>
      </c>
      <c r="BL242" s="15" t="s">
        <v>146</v>
      </c>
      <c r="BM242" s="195" t="s">
        <v>668</v>
      </c>
    </row>
    <row r="243" spans="1:65" s="13" customFormat="1">
      <c r="B243" s="197"/>
      <c r="C243" s="198"/>
      <c r="D243" s="199" t="s">
        <v>148</v>
      </c>
      <c r="E243" s="200" t="s">
        <v>1</v>
      </c>
      <c r="F243" s="201" t="s">
        <v>87</v>
      </c>
      <c r="G243" s="198"/>
      <c r="H243" s="202">
        <v>1</v>
      </c>
      <c r="I243" s="198"/>
      <c r="J243" s="198"/>
      <c r="K243" s="198"/>
      <c r="L243" s="203"/>
      <c r="M243" s="204"/>
      <c r="N243" s="205"/>
      <c r="O243" s="205"/>
      <c r="P243" s="205"/>
      <c r="Q243" s="205"/>
      <c r="R243" s="205"/>
      <c r="S243" s="205"/>
      <c r="T243" s="206"/>
      <c r="AT243" s="207" t="s">
        <v>148</v>
      </c>
      <c r="AU243" s="207" t="s">
        <v>89</v>
      </c>
      <c r="AV243" s="13" t="s">
        <v>89</v>
      </c>
      <c r="AW243" s="13" t="s">
        <v>36</v>
      </c>
      <c r="AX243" s="13" t="s">
        <v>87</v>
      </c>
      <c r="AY243" s="207" t="s">
        <v>140</v>
      </c>
    </row>
    <row r="244" spans="1:65" s="2" customFormat="1" ht="16.5" customHeight="1">
      <c r="A244" s="30"/>
      <c r="B244" s="31"/>
      <c r="C244" s="208" t="s">
        <v>669</v>
      </c>
      <c r="D244" s="208" t="s">
        <v>236</v>
      </c>
      <c r="E244" s="209" t="s">
        <v>670</v>
      </c>
      <c r="F244" s="210" t="s">
        <v>671</v>
      </c>
      <c r="G244" s="211" t="s">
        <v>271</v>
      </c>
      <c r="H244" s="212">
        <v>2</v>
      </c>
      <c r="I244" s="213"/>
      <c r="J244" s="213">
        <f>ROUND(I244*H244,2)</f>
        <v>0</v>
      </c>
      <c r="K244" s="214"/>
      <c r="L244" s="215"/>
      <c r="M244" s="216" t="s">
        <v>1</v>
      </c>
      <c r="N244" s="217" t="s">
        <v>44</v>
      </c>
      <c r="O244" s="193">
        <v>0</v>
      </c>
      <c r="P244" s="193">
        <f>O244*H244</f>
        <v>0</v>
      </c>
      <c r="Q244" s="193">
        <v>0</v>
      </c>
      <c r="R244" s="193">
        <f>Q244*H244</f>
        <v>0</v>
      </c>
      <c r="S244" s="193">
        <v>0</v>
      </c>
      <c r="T244" s="194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95" t="s">
        <v>182</v>
      </c>
      <c r="AT244" s="195" t="s">
        <v>236</v>
      </c>
      <c r="AU244" s="195" t="s">
        <v>89</v>
      </c>
      <c r="AY244" s="15" t="s">
        <v>140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15" t="s">
        <v>87</v>
      </c>
      <c r="BK244" s="196">
        <f>ROUND(I244*H244,2)</f>
        <v>0</v>
      </c>
      <c r="BL244" s="15" t="s">
        <v>146</v>
      </c>
      <c r="BM244" s="195" t="s">
        <v>672</v>
      </c>
    </row>
    <row r="245" spans="1:65" s="13" customFormat="1">
      <c r="B245" s="197"/>
      <c r="C245" s="198"/>
      <c r="D245" s="199" t="s">
        <v>148</v>
      </c>
      <c r="E245" s="200" t="s">
        <v>1</v>
      </c>
      <c r="F245" s="201" t="s">
        <v>89</v>
      </c>
      <c r="G245" s="198"/>
      <c r="H245" s="202">
        <v>2</v>
      </c>
      <c r="I245" s="198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148</v>
      </c>
      <c r="AU245" s="207" t="s">
        <v>89</v>
      </c>
      <c r="AV245" s="13" t="s">
        <v>89</v>
      </c>
      <c r="AW245" s="13" t="s">
        <v>36</v>
      </c>
      <c r="AX245" s="13" t="s">
        <v>87</v>
      </c>
      <c r="AY245" s="207" t="s">
        <v>140</v>
      </c>
    </row>
    <row r="246" spans="1:65" s="2" customFormat="1" ht="16.5" customHeight="1">
      <c r="A246" s="30"/>
      <c r="B246" s="31"/>
      <c r="C246" s="208" t="s">
        <v>673</v>
      </c>
      <c r="D246" s="208" t="s">
        <v>236</v>
      </c>
      <c r="E246" s="209" t="s">
        <v>674</v>
      </c>
      <c r="F246" s="210" t="s">
        <v>675</v>
      </c>
      <c r="G246" s="211" t="s">
        <v>271</v>
      </c>
      <c r="H246" s="212">
        <v>2</v>
      </c>
      <c r="I246" s="213"/>
      <c r="J246" s="213">
        <f>ROUND(I246*H246,2)</f>
        <v>0</v>
      </c>
      <c r="K246" s="214"/>
      <c r="L246" s="215"/>
      <c r="M246" s="216" t="s">
        <v>1</v>
      </c>
      <c r="N246" s="217" t="s">
        <v>44</v>
      </c>
      <c r="O246" s="193">
        <v>0</v>
      </c>
      <c r="P246" s="193">
        <f>O246*H246</f>
        <v>0</v>
      </c>
      <c r="Q246" s="193">
        <v>0</v>
      </c>
      <c r="R246" s="193">
        <f>Q246*H246</f>
        <v>0</v>
      </c>
      <c r="S246" s="193">
        <v>0</v>
      </c>
      <c r="T246" s="194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95" t="s">
        <v>182</v>
      </c>
      <c r="AT246" s="195" t="s">
        <v>236</v>
      </c>
      <c r="AU246" s="195" t="s">
        <v>89</v>
      </c>
      <c r="AY246" s="15" t="s">
        <v>140</v>
      </c>
      <c r="BE246" s="196">
        <f>IF(N246="základní",J246,0)</f>
        <v>0</v>
      </c>
      <c r="BF246" s="196">
        <f>IF(N246="snížená",J246,0)</f>
        <v>0</v>
      </c>
      <c r="BG246" s="196">
        <f>IF(N246="zákl. přenesená",J246,0)</f>
        <v>0</v>
      </c>
      <c r="BH246" s="196">
        <f>IF(N246="sníž. přenesená",J246,0)</f>
        <v>0</v>
      </c>
      <c r="BI246" s="196">
        <f>IF(N246="nulová",J246,0)</f>
        <v>0</v>
      </c>
      <c r="BJ246" s="15" t="s">
        <v>87</v>
      </c>
      <c r="BK246" s="196">
        <f>ROUND(I246*H246,2)</f>
        <v>0</v>
      </c>
      <c r="BL246" s="15" t="s">
        <v>146</v>
      </c>
      <c r="BM246" s="195" t="s">
        <v>676</v>
      </c>
    </row>
    <row r="247" spans="1:65" s="13" customFormat="1">
      <c r="B247" s="197"/>
      <c r="C247" s="198"/>
      <c r="D247" s="199" t="s">
        <v>148</v>
      </c>
      <c r="E247" s="200" t="s">
        <v>1</v>
      </c>
      <c r="F247" s="201" t="s">
        <v>89</v>
      </c>
      <c r="G247" s="198"/>
      <c r="H247" s="202">
        <v>2</v>
      </c>
      <c r="I247" s="198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148</v>
      </c>
      <c r="AU247" s="207" t="s">
        <v>89</v>
      </c>
      <c r="AV247" s="13" t="s">
        <v>89</v>
      </c>
      <c r="AW247" s="13" t="s">
        <v>36</v>
      </c>
      <c r="AX247" s="13" t="s">
        <v>87</v>
      </c>
      <c r="AY247" s="207" t="s">
        <v>140</v>
      </c>
    </row>
    <row r="248" spans="1:65" s="2" customFormat="1" ht="16.5" customHeight="1">
      <c r="A248" s="30"/>
      <c r="B248" s="31"/>
      <c r="C248" s="208" t="s">
        <v>677</v>
      </c>
      <c r="D248" s="208" t="s">
        <v>236</v>
      </c>
      <c r="E248" s="209" t="s">
        <v>678</v>
      </c>
      <c r="F248" s="210" t="s">
        <v>679</v>
      </c>
      <c r="G248" s="211" t="s">
        <v>271</v>
      </c>
      <c r="H248" s="212">
        <v>1</v>
      </c>
      <c r="I248" s="213"/>
      <c r="J248" s="213">
        <f>ROUND(I248*H248,2)</f>
        <v>0</v>
      </c>
      <c r="K248" s="214"/>
      <c r="L248" s="215"/>
      <c r="M248" s="216" t="s">
        <v>1</v>
      </c>
      <c r="N248" s="217" t="s">
        <v>44</v>
      </c>
      <c r="O248" s="193">
        <v>0</v>
      </c>
      <c r="P248" s="193">
        <f>O248*H248</f>
        <v>0</v>
      </c>
      <c r="Q248" s="193">
        <v>0</v>
      </c>
      <c r="R248" s="193">
        <f>Q248*H248</f>
        <v>0</v>
      </c>
      <c r="S248" s="193">
        <v>0</v>
      </c>
      <c r="T248" s="194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95" t="s">
        <v>182</v>
      </c>
      <c r="AT248" s="195" t="s">
        <v>236</v>
      </c>
      <c r="AU248" s="195" t="s">
        <v>89</v>
      </c>
      <c r="AY248" s="15" t="s">
        <v>140</v>
      </c>
      <c r="BE248" s="196">
        <f>IF(N248="základní",J248,0)</f>
        <v>0</v>
      </c>
      <c r="BF248" s="196">
        <f>IF(N248="snížená",J248,0)</f>
        <v>0</v>
      </c>
      <c r="BG248" s="196">
        <f>IF(N248="zákl. přenesená",J248,0)</f>
        <v>0</v>
      </c>
      <c r="BH248" s="196">
        <f>IF(N248="sníž. přenesená",J248,0)</f>
        <v>0</v>
      </c>
      <c r="BI248" s="196">
        <f>IF(N248="nulová",J248,0)</f>
        <v>0</v>
      </c>
      <c r="BJ248" s="15" t="s">
        <v>87</v>
      </c>
      <c r="BK248" s="196">
        <f>ROUND(I248*H248,2)</f>
        <v>0</v>
      </c>
      <c r="BL248" s="15" t="s">
        <v>146</v>
      </c>
      <c r="BM248" s="195" t="s">
        <v>680</v>
      </c>
    </row>
    <row r="249" spans="1:65" s="13" customFormat="1">
      <c r="B249" s="197"/>
      <c r="C249" s="198"/>
      <c r="D249" s="199" t="s">
        <v>148</v>
      </c>
      <c r="E249" s="200" t="s">
        <v>1</v>
      </c>
      <c r="F249" s="201" t="s">
        <v>87</v>
      </c>
      <c r="G249" s="198"/>
      <c r="H249" s="202">
        <v>1</v>
      </c>
      <c r="I249" s="198"/>
      <c r="J249" s="198"/>
      <c r="K249" s="198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148</v>
      </c>
      <c r="AU249" s="207" t="s">
        <v>89</v>
      </c>
      <c r="AV249" s="13" t="s">
        <v>89</v>
      </c>
      <c r="AW249" s="13" t="s">
        <v>36</v>
      </c>
      <c r="AX249" s="13" t="s">
        <v>87</v>
      </c>
      <c r="AY249" s="207" t="s">
        <v>140</v>
      </c>
    </row>
    <row r="250" spans="1:65" s="2" customFormat="1" ht="16.5" customHeight="1">
      <c r="A250" s="30"/>
      <c r="B250" s="31"/>
      <c r="C250" s="208" t="s">
        <v>681</v>
      </c>
      <c r="D250" s="208" t="s">
        <v>236</v>
      </c>
      <c r="E250" s="209" t="s">
        <v>682</v>
      </c>
      <c r="F250" s="210" t="s">
        <v>683</v>
      </c>
      <c r="G250" s="211" t="s">
        <v>271</v>
      </c>
      <c r="H250" s="212">
        <v>1</v>
      </c>
      <c r="I250" s="213"/>
      <c r="J250" s="213">
        <f>ROUND(I250*H250,2)</f>
        <v>0</v>
      </c>
      <c r="K250" s="214"/>
      <c r="L250" s="215"/>
      <c r="M250" s="216" t="s">
        <v>1</v>
      </c>
      <c r="N250" s="217" t="s">
        <v>44</v>
      </c>
      <c r="O250" s="193">
        <v>0</v>
      </c>
      <c r="P250" s="193">
        <f>O250*H250</f>
        <v>0</v>
      </c>
      <c r="Q250" s="193">
        <v>0</v>
      </c>
      <c r="R250" s="193">
        <f>Q250*H250</f>
        <v>0</v>
      </c>
      <c r="S250" s="193">
        <v>0</v>
      </c>
      <c r="T250" s="194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95" t="s">
        <v>182</v>
      </c>
      <c r="AT250" s="195" t="s">
        <v>236</v>
      </c>
      <c r="AU250" s="195" t="s">
        <v>89</v>
      </c>
      <c r="AY250" s="15" t="s">
        <v>140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15" t="s">
        <v>87</v>
      </c>
      <c r="BK250" s="196">
        <f>ROUND(I250*H250,2)</f>
        <v>0</v>
      </c>
      <c r="BL250" s="15" t="s">
        <v>146</v>
      </c>
      <c r="BM250" s="195" t="s">
        <v>684</v>
      </c>
    </row>
    <row r="251" spans="1:65" s="13" customFormat="1">
      <c r="B251" s="197"/>
      <c r="C251" s="198"/>
      <c r="D251" s="199" t="s">
        <v>148</v>
      </c>
      <c r="E251" s="200" t="s">
        <v>1</v>
      </c>
      <c r="F251" s="201" t="s">
        <v>87</v>
      </c>
      <c r="G251" s="198"/>
      <c r="H251" s="202">
        <v>1</v>
      </c>
      <c r="I251" s="198"/>
      <c r="J251" s="198"/>
      <c r="K251" s="198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148</v>
      </c>
      <c r="AU251" s="207" t="s">
        <v>89</v>
      </c>
      <c r="AV251" s="13" t="s">
        <v>89</v>
      </c>
      <c r="AW251" s="13" t="s">
        <v>36</v>
      </c>
      <c r="AX251" s="13" t="s">
        <v>87</v>
      </c>
      <c r="AY251" s="207" t="s">
        <v>140</v>
      </c>
    </row>
    <row r="252" spans="1:65" s="2" customFormat="1" ht="16.5" customHeight="1">
      <c r="A252" s="30"/>
      <c r="B252" s="31"/>
      <c r="C252" s="208" t="s">
        <v>685</v>
      </c>
      <c r="D252" s="208" t="s">
        <v>236</v>
      </c>
      <c r="E252" s="209" t="s">
        <v>686</v>
      </c>
      <c r="F252" s="210" t="s">
        <v>687</v>
      </c>
      <c r="G252" s="211" t="s">
        <v>271</v>
      </c>
      <c r="H252" s="212">
        <v>27</v>
      </c>
      <c r="I252" s="213"/>
      <c r="J252" s="213">
        <f>ROUND(I252*H252,2)</f>
        <v>0</v>
      </c>
      <c r="K252" s="214"/>
      <c r="L252" s="215"/>
      <c r="M252" s="216" t="s">
        <v>1</v>
      </c>
      <c r="N252" s="217" t="s">
        <v>44</v>
      </c>
      <c r="O252" s="193">
        <v>0</v>
      </c>
      <c r="P252" s="193">
        <f>O252*H252</f>
        <v>0</v>
      </c>
      <c r="Q252" s="193">
        <v>0</v>
      </c>
      <c r="R252" s="193">
        <f>Q252*H252</f>
        <v>0</v>
      </c>
      <c r="S252" s="193">
        <v>0</v>
      </c>
      <c r="T252" s="194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95" t="s">
        <v>182</v>
      </c>
      <c r="AT252" s="195" t="s">
        <v>236</v>
      </c>
      <c r="AU252" s="195" t="s">
        <v>89</v>
      </c>
      <c r="AY252" s="15" t="s">
        <v>140</v>
      </c>
      <c r="BE252" s="196">
        <f>IF(N252="základní",J252,0)</f>
        <v>0</v>
      </c>
      <c r="BF252" s="196">
        <f>IF(N252="snížená",J252,0)</f>
        <v>0</v>
      </c>
      <c r="BG252" s="196">
        <f>IF(N252="zákl. přenesená",J252,0)</f>
        <v>0</v>
      </c>
      <c r="BH252" s="196">
        <f>IF(N252="sníž. přenesená",J252,0)</f>
        <v>0</v>
      </c>
      <c r="BI252" s="196">
        <f>IF(N252="nulová",J252,0)</f>
        <v>0</v>
      </c>
      <c r="BJ252" s="15" t="s">
        <v>87</v>
      </c>
      <c r="BK252" s="196">
        <f>ROUND(I252*H252,2)</f>
        <v>0</v>
      </c>
      <c r="BL252" s="15" t="s">
        <v>146</v>
      </c>
      <c r="BM252" s="195" t="s">
        <v>688</v>
      </c>
    </row>
    <row r="253" spans="1:65" s="13" customFormat="1">
      <c r="B253" s="197"/>
      <c r="C253" s="198"/>
      <c r="D253" s="199" t="s">
        <v>148</v>
      </c>
      <c r="E253" s="200" t="s">
        <v>1</v>
      </c>
      <c r="F253" s="201" t="s">
        <v>278</v>
      </c>
      <c r="G253" s="198"/>
      <c r="H253" s="202">
        <v>27</v>
      </c>
      <c r="I253" s="198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148</v>
      </c>
      <c r="AU253" s="207" t="s">
        <v>89</v>
      </c>
      <c r="AV253" s="13" t="s">
        <v>89</v>
      </c>
      <c r="AW253" s="13" t="s">
        <v>36</v>
      </c>
      <c r="AX253" s="13" t="s">
        <v>87</v>
      </c>
      <c r="AY253" s="207" t="s">
        <v>140</v>
      </c>
    </row>
    <row r="254" spans="1:65" s="2" customFormat="1" ht="16.5" customHeight="1">
      <c r="A254" s="30"/>
      <c r="B254" s="31"/>
      <c r="C254" s="208" t="s">
        <v>689</v>
      </c>
      <c r="D254" s="208" t="s">
        <v>236</v>
      </c>
      <c r="E254" s="209" t="s">
        <v>690</v>
      </c>
      <c r="F254" s="210" t="s">
        <v>691</v>
      </c>
      <c r="G254" s="211" t="s">
        <v>271</v>
      </c>
      <c r="H254" s="212">
        <v>1</v>
      </c>
      <c r="I254" s="213"/>
      <c r="J254" s="213">
        <f>ROUND(I254*H254,2)</f>
        <v>0</v>
      </c>
      <c r="K254" s="214"/>
      <c r="L254" s="215"/>
      <c r="M254" s="216" t="s">
        <v>1</v>
      </c>
      <c r="N254" s="217" t="s">
        <v>44</v>
      </c>
      <c r="O254" s="193">
        <v>0</v>
      </c>
      <c r="P254" s="193">
        <f>O254*H254</f>
        <v>0</v>
      </c>
      <c r="Q254" s="193">
        <v>0</v>
      </c>
      <c r="R254" s="193">
        <f>Q254*H254</f>
        <v>0</v>
      </c>
      <c r="S254" s="193">
        <v>0</v>
      </c>
      <c r="T254" s="194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95" t="s">
        <v>182</v>
      </c>
      <c r="AT254" s="195" t="s">
        <v>236</v>
      </c>
      <c r="AU254" s="195" t="s">
        <v>89</v>
      </c>
      <c r="AY254" s="15" t="s">
        <v>140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5" t="s">
        <v>87</v>
      </c>
      <c r="BK254" s="196">
        <f>ROUND(I254*H254,2)</f>
        <v>0</v>
      </c>
      <c r="BL254" s="15" t="s">
        <v>146</v>
      </c>
      <c r="BM254" s="195" t="s">
        <v>692</v>
      </c>
    </row>
    <row r="255" spans="1:65" s="13" customFormat="1">
      <c r="B255" s="197"/>
      <c r="C255" s="198"/>
      <c r="D255" s="199" t="s">
        <v>148</v>
      </c>
      <c r="E255" s="200" t="s">
        <v>1</v>
      </c>
      <c r="F255" s="201" t="s">
        <v>87</v>
      </c>
      <c r="G255" s="198"/>
      <c r="H255" s="202">
        <v>1</v>
      </c>
      <c r="I255" s="198"/>
      <c r="J255" s="198"/>
      <c r="K255" s="198"/>
      <c r="L255" s="203"/>
      <c r="M255" s="204"/>
      <c r="N255" s="205"/>
      <c r="O255" s="205"/>
      <c r="P255" s="205"/>
      <c r="Q255" s="205"/>
      <c r="R255" s="205"/>
      <c r="S255" s="205"/>
      <c r="T255" s="206"/>
      <c r="AT255" s="207" t="s">
        <v>148</v>
      </c>
      <c r="AU255" s="207" t="s">
        <v>89</v>
      </c>
      <c r="AV255" s="13" t="s">
        <v>89</v>
      </c>
      <c r="AW255" s="13" t="s">
        <v>36</v>
      </c>
      <c r="AX255" s="13" t="s">
        <v>87</v>
      </c>
      <c r="AY255" s="207" t="s">
        <v>140</v>
      </c>
    </row>
    <row r="256" spans="1:65" s="2" customFormat="1" ht="16.5" customHeight="1">
      <c r="A256" s="30"/>
      <c r="B256" s="31"/>
      <c r="C256" s="208" t="s">
        <v>693</v>
      </c>
      <c r="D256" s="208" t="s">
        <v>236</v>
      </c>
      <c r="E256" s="209" t="s">
        <v>694</v>
      </c>
      <c r="F256" s="210" t="s">
        <v>695</v>
      </c>
      <c r="G256" s="211" t="s">
        <v>271</v>
      </c>
      <c r="H256" s="212">
        <v>1</v>
      </c>
      <c r="I256" s="213"/>
      <c r="J256" s="213">
        <f>ROUND(I256*H256,2)</f>
        <v>0</v>
      </c>
      <c r="K256" s="214"/>
      <c r="L256" s="215"/>
      <c r="M256" s="216" t="s">
        <v>1</v>
      </c>
      <c r="N256" s="217" t="s">
        <v>44</v>
      </c>
      <c r="O256" s="193">
        <v>0</v>
      </c>
      <c r="P256" s="193">
        <f>O256*H256</f>
        <v>0</v>
      </c>
      <c r="Q256" s="193">
        <v>0</v>
      </c>
      <c r="R256" s="193">
        <f>Q256*H256</f>
        <v>0</v>
      </c>
      <c r="S256" s="193">
        <v>0</v>
      </c>
      <c r="T256" s="194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95" t="s">
        <v>182</v>
      </c>
      <c r="AT256" s="195" t="s">
        <v>236</v>
      </c>
      <c r="AU256" s="195" t="s">
        <v>89</v>
      </c>
      <c r="AY256" s="15" t="s">
        <v>140</v>
      </c>
      <c r="BE256" s="196">
        <f>IF(N256="základní",J256,0)</f>
        <v>0</v>
      </c>
      <c r="BF256" s="196">
        <f>IF(N256="snížená",J256,0)</f>
        <v>0</v>
      </c>
      <c r="BG256" s="196">
        <f>IF(N256="zákl. přenesená",J256,0)</f>
        <v>0</v>
      </c>
      <c r="BH256" s="196">
        <f>IF(N256="sníž. přenesená",J256,0)</f>
        <v>0</v>
      </c>
      <c r="BI256" s="196">
        <f>IF(N256="nulová",J256,0)</f>
        <v>0</v>
      </c>
      <c r="BJ256" s="15" t="s">
        <v>87</v>
      </c>
      <c r="BK256" s="196">
        <f>ROUND(I256*H256,2)</f>
        <v>0</v>
      </c>
      <c r="BL256" s="15" t="s">
        <v>146</v>
      </c>
      <c r="BM256" s="195" t="s">
        <v>696</v>
      </c>
    </row>
    <row r="257" spans="1:65" s="13" customFormat="1">
      <c r="B257" s="197"/>
      <c r="C257" s="198"/>
      <c r="D257" s="199" t="s">
        <v>148</v>
      </c>
      <c r="E257" s="200" t="s">
        <v>1</v>
      </c>
      <c r="F257" s="201" t="s">
        <v>87</v>
      </c>
      <c r="G257" s="198"/>
      <c r="H257" s="202">
        <v>1</v>
      </c>
      <c r="I257" s="198"/>
      <c r="J257" s="198"/>
      <c r="K257" s="198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148</v>
      </c>
      <c r="AU257" s="207" t="s">
        <v>89</v>
      </c>
      <c r="AV257" s="13" t="s">
        <v>89</v>
      </c>
      <c r="AW257" s="13" t="s">
        <v>36</v>
      </c>
      <c r="AX257" s="13" t="s">
        <v>87</v>
      </c>
      <c r="AY257" s="207" t="s">
        <v>140</v>
      </c>
    </row>
    <row r="258" spans="1:65" s="2" customFormat="1" ht="16.5" customHeight="1">
      <c r="A258" s="30"/>
      <c r="B258" s="31"/>
      <c r="C258" s="208" t="s">
        <v>697</v>
      </c>
      <c r="D258" s="208" t="s">
        <v>236</v>
      </c>
      <c r="E258" s="209" t="s">
        <v>698</v>
      </c>
      <c r="F258" s="210" t="s">
        <v>699</v>
      </c>
      <c r="G258" s="211" t="s">
        <v>271</v>
      </c>
      <c r="H258" s="212">
        <v>4</v>
      </c>
      <c r="I258" s="213"/>
      <c r="J258" s="213">
        <f>ROUND(I258*H258,2)</f>
        <v>0</v>
      </c>
      <c r="K258" s="214"/>
      <c r="L258" s="215"/>
      <c r="M258" s="216" t="s">
        <v>1</v>
      </c>
      <c r="N258" s="217" t="s">
        <v>44</v>
      </c>
      <c r="O258" s="193">
        <v>0</v>
      </c>
      <c r="P258" s="193">
        <f>O258*H258</f>
        <v>0</v>
      </c>
      <c r="Q258" s="193">
        <v>0</v>
      </c>
      <c r="R258" s="193">
        <f>Q258*H258</f>
        <v>0</v>
      </c>
      <c r="S258" s="193">
        <v>0</v>
      </c>
      <c r="T258" s="194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95" t="s">
        <v>182</v>
      </c>
      <c r="AT258" s="195" t="s">
        <v>236</v>
      </c>
      <c r="AU258" s="195" t="s">
        <v>89</v>
      </c>
      <c r="AY258" s="15" t="s">
        <v>140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15" t="s">
        <v>87</v>
      </c>
      <c r="BK258" s="196">
        <f>ROUND(I258*H258,2)</f>
        <v>0</v>
      </c>
      <c r="BL258" s="15" t="s">
        <v>146</v>
      </c>
      <c r="BM258" s="195" t="s">
        <v>700</v>
      </c>
    </row>
    <row r="259" spans="1:65" s="13" customFormat="1">
      <c r="B259" s="197"/>
      <c r="C259" s="198"/>
      <c r="D259" s="199" t="s">
        <v>148</v>
      </c>
      <c r="E259" s="200" t="s">
        <v>1</v>
      </c>
      <c r="F259" s="201" t="s">
        <v>625</v>
      </c>
      <c r="G259" s="198"/>
      <c r="H259" s="202">
        <v>4</v>
      </c>
      <c r="I259" s="198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148</v>
      </c>
      <c r="AU259" s="207" t="s">
        <v>89</v>
      </c>
      <c r="AV259" s="13" t="s">
        <v>89</v>
      </c>
      <c r="AW259" s="13" t="s">
        <v>36</v>
      </c>
      <c r="AX259" s="13" t="s">
        <v>87</v>
      </c>
      <c r="AY259" s="207" t="s">
        <v>140</v>
      </c>
    </row>
    <row r="260" spans="1:65" s="2" customFormat="1" ht="16.5" customHeight="1">
      <c r="A260" s="30"/>
      <c r="B260" s="31"/>
      <c r="C260" s="208" t="s">
        <v>701</v>
      </c>
      <c r="D260" s="208" t="s">
        <v>236</v>
      </c>
      <c r="E260" s="209" t="s">
        <v>702</v>
      </c>
      <c r="F260" s="210" t="s">
        <v>703</v>
      </c>
      <c r="G260" s="211" t="s">
        <v>271</v>
      </c>
      <c r="H260" s="212">
        <v>1</v>
      </c>
      <c r="I260" s="213"/>
      <c r="J260" s="213">
        <f>ROUND(I260*H260,2)</f>
        <v>0</v>
      </c>
      <c r="K260" s="214"/>
      <c r="L260" s="215"/>
      <c r="M260" s="216" t="s">
        <v>1</v>
      </c>
      <c r="N260" s="217" t="s">
        <v>44</v>
      </c>
      <c r="O260" s="193">
        <v>0</v>
      </c>
      <c r="P260" s="193">
        <f>O260*H260</f>
        <v>0</v>
      </c>
      <c r="Q260" s="193">
        <v>0</v>
      </c>
      <c r="R260" s="193">
        <f>Q260*H260</f>
        <v>0</v>
      </c>
      <c r="S260" s="193">
        <v>0</v>
      </c>
      <c r="T260" s="194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95" t="s">
        <v>182</v>
      </c>
      <c r="AT260" s="195" t="s">
        <v>236</v>
      </c>
      <c r="AU260" s="195" t="s">
        <v>89</v>
      </c>
      <c r="AY260" s="15" t="s">
        <v>140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15" t="s">
        <v>87</v>
      </c>
      <c r="BK260" s="196">
        <f>ROUND(I260*H260,2)</f>
        <v>0</v>
      </c>
      <c r="BL260" s="15" t="s">
        <v>146</v>
      </c>
      <c r="BM260" s="195" t="s">
        <v>704</v>
      </c>
    </row>
    <row r="261" spans="1:65" s="13" customFormat="1">
      <c r="B261" s="197"/>
      <c r="C261" s="198"/>
      <c r="D261" s="199" t="s">
        <v>148</v>
      </c>
      <c r="E261" s="200" t="s">
        <v>1</v>
      </c>
      <c r="F261" s="201" t="s">
        <v>87</v>
      </c>
      <c r="G261" s="198"/>
      <c r="H261" s="202">
        <v>1</v>
      </c>
      <c r="I261" s="198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148</v>
      </c>
      <c r="AU261" s="207" t="s">
        <v>89</v>
      </c>
      <c r="AV261" s="13" t="s">
        <v>89</v>
      </c>
      <c r="AW261" s="13" t="s">
        <v>36</v>
      </c>
      <c r="AX261" s="13" t="s">
        <v>87</v>
      </c>
      <c r="AY261" s="207" t="s">
        <v>140</v>
      </c>
    </row>
    <row r="262" spans="1:65" s="2" customFormat="1" ht="16.5" customHeight="1">
      <c r="A262" s="30"/>
      <c r="B262" s="31"/>
      <c r="C262" s="208" t="s">
        <v>705</v>
      </c>
      <c r="D262" s="208" t="s">
        <v>236</v>
      </c>
      <c r="E262" s="209" t="s">
        <v>706</v>
      </c>
      <c r="F262" s="210" t="s">
        <v>707</v>
      </c>
      <c r="G262" s="211" t="s">
        <v>271</v>
      </c>
      <c r="H262" s="212">
        <v>3</v>
      </c>
      <c r="I262" s="213"/>
      <c r="J262" s="213">
        <f>ROUND(I262*H262,2)</f>
        <v>0</v>
      </c>
      <c r="K262" s="214"/>
      <c r="L262" s="215"/>
      <c r="M262" s="216" t="s">
        <v>1</v>
      </c>
      <c r="N262" s="217" t="s">
        <v>44</v>
      </c>
      <c r="O262" s="193">
        <v>0</v>
      </c>
      <c r="P262" s="193">
        <f>O262*H262</f>
        <v>0</v>
      </c>
      <c r="Q262" s="193">
        <v>0</v>
      </c>
      <c r="R262" s="193">
        <f>Q262*H262</f>
        <v>0</v>
      </c>
      <c r="S262" s="193">
        <v>0</v>
      </c>
      <c r="T262" s="194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95" t="s">
        <v>182</v>
      </c>
      <c r="AT262" s="195" t="s">
        <v>236</v>
      </c>
      <c r="AU262" s="195" t="s">
        <v>89</v>
      </c>
      <c r="AY262" s="15" t="s">
        <v>140</v>
      </c>
      <c r="BE262" s="196">
        <f>IF(N262="základní",J262,0)</f>
        <v>0</v>
      </c>
      <c r="BF262" s="196">
        <f>IF(N262="snížená",J262,0)</f>
        <v>0</v>
      </c>
      <c r="BG262" s="196">
        <f>IF(N262="zákl. přenesená",J262,0)</f>
        <v>0</v>
      </c>
      <c r="BH262" s="196">
        <f>IF(N262="sníž. přenesená",J262,0)</f>
        <v>0</v>
      </c>
      <c r="BI262" s="196">
        <f>IF(N262="nulová",J262,0)</f>
        <v>0</v>
      </c>
      <c r="BJ262" s="15" t="s">
        <v>87</v>
      </c>
      <c r="BK262" s="196">
        <f>ROUND(I262*H262,2)</f>
        <v>0</v>
      </c>
      <c r="BL262" s="15" t="s">
        <v>146</v>
      </c>
      <c r="BM262" s="195" t="s">
        <v>708</v>
      </c>
    </row>
    <row r="263" spans="1:65" s="13" customFormat="1">
      <c r="B263" s="197"/>
      <c r="C263" s="198"/>
      <c r="D263" s="199" t="s">
        <v>148</v>
      </c>
      <c r="E263" s="200" t="s">
        <v>1</v>
      </c>
      <c r="F263" s="201" t="s">
        <v>155</v>
      </c>
      <c r="G263" s="198"/>
      <c r="H263" s="202">
        <v>3</v>
      </c>
      <c r="I263" s="198"/>
      <c r="J263" s="198"/>
      <c r="K263" s="198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148</v>
      </c>
      <c r="AU263" s="207" t="s">
        <v>89</v>
      </c>
      <c r="AV263" s="13" t="s">
        <v>89</v>
      </c>
      <c r="AW263" s="13" t="s">
        <v>36</v>
      </c>
      <c r="AX263" s="13" t="s">
        <v>87</v>
      </c>
      <c r="AY263" s="207" t="s">
        <v>140</v>
      </c>
    </row>
    <row r="264" spans="1:65" s="2" customFormat="1" ht="16.5" customHeight="1">
      <c r="A264" s="30"/>
      <c r="B264" s="31"/>
      <c r="C264" s="208" t="s">
        <v>709</v>
      </c>
      <c r="D264" s="208" t="s">
        <v>236</v>
      </c>
      <c r="E264" s="209" t="s">
        <v>710</v>
      </c>
      <c r="F264" s="210" t="s">
        <v>711</v>
      </c>
      <c r="G264" s="211" t="s">
        <v>271</v>
      </c>
      <c r="H264" s="212">
        <v>7</v>
      </c>
      <c r="I264" s="213"/>
      <c r="J264" s="213">
        <f>ROUND(I264*H264,2)</f>
        <v>0</v>
      </c>
      <c r="K264" s="214"/>
      <c r="L264" s="215"/>
      <c r="M264" s="216" t="s">
        <v>1</v>
      </c>
      <c r="N264" s="217" t="s">
        <v>44</v>
      </c>
      <c r="O264" s="193">
        <v>0</v>
      </c>
      <c r="P264" s="193">
        <f>O264*H264</f>
        <v>0</v>
      </c>
      <c r="Q264" s="193">
        <v>0</v>
      </c>
      <c r="R264" s="193">
        <f>Q264*H264</f>
        <v>0</v>
      </c>
      <c r="S264" s="193">
        <v>0</v>
      </c>
      <c r="T264" s="194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95" t="s">
        <v>182</v>
      </c>
      <c r="AT264" s="195" t="s">
        <v>236</v>
      </c>
      <c r="AU264" s="195" t="s">
        <v>89</v>
      </c>
      <c r="AY264" s="15" t="s">
        <v>140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15" t="s">
        <v>87</v>
      </c>
      <c r="BK264" s="196">
        <f>ROUND(I264*H264,2)</f>
        <v>0</v>
      </c>
      <c r="BL264" s="15" t="s">
        <v>146</v>
      </c>
      <c r="BM264" s="195" t="s">
        <v>712</v>
      </c>
    </row>
    <row r="265" spans="1:65" s="13" customFormat="1">
      <c r="B265" s="197"/>
      <c r="C265" s="198"/>
      <c r="D265" s="199" t="s">
        <v>148</v>
      </c>
      <c r="E265" s="200" t="s">
        <v>1</v>
      </c>
      <c r="F265" s="201" t="s">
        <v>644</v>
      </c>
      <c r="G265" s="198"/>
      <c r="H265" s="202">
        <v>7</v>
      </c>
      <c r="I265" s="198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148</v>
      </c>
      <c r="AU265" s="207" t="s">
        <v>89</v>
      </c>
      <c r="AV265" s="13" t="s">
        <v>89</v>
      </c>
      <c r="AW265" s="13" t="s">
        <v>36</v>
      </c>
      <c r="AX265" s="13" t="s">
        <v>87</v>
      </c>
      <c r="AY265" s="207" t="s">
        <v>140</v>
      </c>
    </row>
    <row r="266" spans="1:65" s="2" customFormat="1" ht="16.5" customHeight="1">
      <c r="A266" s="30"/>
      <c r="B266" s="31"/>
      <c r="C266" s="208" t="s">
        <v>713</v>
      </c>
      <c r="D266" s="208" t="s">
        <v>236</v>
      </c>
      <c r="E266" s="209" t="s">
        <v>714</v>
      </c>
      <c r="F266" s="210" t="s">
        <v>715</v>
      </c>
      <c r="G266" s="211" t="s">
        <v>271</v>
      </c>
      <c r="H266" s="212">
        <v>1</v>
      </c>
      <c r="I266" s="213"/>
      <c r="J266" s="213">
        <f>ROUND(I266*H266,2)</f>
        <v>0</v>
      </c>
      <c r="K266" s="214"/>
      <c r="L266" s="215"/>
      <c r="M266" s="216" t="s">
        <v>1</v>
      </c>
      <c r="N266" s="217" t="s">
        <v>44</v>
      </c>
      <c r="O266" s="193">
        <v>0</v>
      </c>
      <c r="P266" s="193">
        <f>O266*H266</f>
        <v>0</v>
      </c>
      <c r="Q266" s="193">
        <v>0</v>
      </c>
      <c r="R266" s="193">
        <f>Q266*H266</f>
        <v>0</v>
      </c>
      <c r="S266" s="193">
        <v>0</v>
      </c>
      <c r="T266" s="194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95" t="s">
        <v>182</v>
      </c>
      <c r="AT266" s="195" t="s">
        <v>236</v>
      </c>
      <c r="AU266" s="195" t="s">
        <v>89</v>
      </c>
      <c r="AY266" s="15" t="s">
        <v>140</v>
      </c>
      <c r="BE266" s="196">
        <f>IF(N266="základní",J266,0)</f>
        <v>0</v>
      </c>
      <c r="BF266" s="196">
        <f>IF(N266="snížená",J266,0)</f>
        <v>0</v>
      </c>
      <c r="BG266" s="196">
        <f>IF(N266="zákl. přenesená",J266,0)</f>
        <v>0</v>
      </c>
      <c r="BH266" s="196">
        <f>IF(N266="sníž. přenesená",J266,0)</f>
        <v>0</v>
      </c>
      <c r="BI266" s="196">
        <f>IF(N266="nulová",J266,0)</f>
        <v>0</v>
      </c>
      <c r="BJ266" s="15" t="s">
        <v>87</v>
      </c>
      <c r="BK266" s="196">
        <f>ROUND(I266*H266,2)</f>
        <v>0</v>
      </c>
      <c r="BL266" s="15" t="s">
        <v>146</v>
      </c>
      <c r="BM266" s="195" t="s">
        <v>716</v>
      </c>
    </row>
    <row r="267" spans="1:65" s="13" customFormat="1">
      <c r="B267" s="197"/>
      <c r="C267" s="198"/>
      <c r="D267" s="199" t="s">
        <v>148</v>
      </c>
      <c r="E267" s="200" t="s">
        <v>1</v>
      </c>
      <c r="F267" s="201" t="s">
        <v>87</v>
      </c>
      <c r="G267" s="198"/>
      <c r="H267" s="202">
        <v>1</v>
      </c>
      <c r="I267" s="198"/>
      <c r="J267" s="198"/>
      <c r="K267" s="198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148</v>
      </c>
      <c r="AU267" s="207" t="s">
        <v>89</v>
      </c>
      <c r="AV267" s="13" t="s">
        <v>89</v>
      </c>
      <c r="AW267" s="13" t="s">
        <v>36</v>
      </c>
      <c r="AX267" s="13" t="s">
        <v>87</v>
      </c>
      <c r="AY267" s="207" t="s">
        <v>140</v>
      </c>
    </row>
    <row r="268" spans="1:65" s="2" customFormat="1" ht="16.5" customHeight="1">
      <c r="A268" s="30"/>
      <c r="B268" s="31"/>
      <c r="C268" s="208" t="s">
        <v>717</v>
      </c>
      <c r="D268" s="208" t="s">
        <v>236</v>
      </c>
      <c r="E268" s="209" t="s">
        <v>718</v>
      </c>
      <c r="F268" s="210" t="s">
        <v>719</v>
      </c>
      <c r="G268" s="211" t="s">
        <v>271</v>
      </c>
      <c r="H268" s="212">
        <v>1</v>
      </c>
      <c r="I268" s="213"/>
      <c r="J268" s="213">
        <f>ROUND(I268*H268,2)</f>
        <v>0</v>
      </c>
      <c r="K268" s="214"/>
      <c r="L268" s="215"/>
      <c r="M268" s="216" t="s">
        <v>1</v>
      </c>
      <c r="N268" s="217" t="s">
        <v>44</v>
      </c>
      <c r="O268" s="193">
        <v>0</v>
      </c>
      <c r="P268" s="193">
        <f>O268*H268</f>
        <v>0</v>
      </c>
      <c r="Q268" s="193">
        <v>0</v>
      </c>
      <c r="R268" s="193">
        <f>Q268*H268</f>
        <v>0</v>
      </c>
      <c r="S268" s="193">
        <v>0</v>
      </c>
      <c r="T268" s="194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95" t="s">
        <v>182</v>
      </c>
      <c r="AT268" s="195" t="s">
        <v>236</v>
      </c>
      <c r="AU268" s="195" t="s">
        <v>89</v>
      </c>
      <c r="AY268" s="15" t="s">
        <v>140</v>
      </c>
      <c r="BE268" s="196">
        <f>IF(N268="základní",J268,0)</f>
        <v>0</v>
      </c>
      <c r="BF268" s="196">
        <f>IF(N268="snížená",J268,0)</f>
        <v>0</v>
      </c>
      <c r="BG268" s="196">
        <f>IF(N268="zákl. přenesená",J268,0)</f>
        <v>0</v>
      </c>
      <c r="BH268" s="196">
        <f>IF(N268="sníž. přenesená",J268,0)</f>
        <v>0</v>
      </c>
      <c r="BI268" s="196">
        <f>IF(N268="nulová",J268,0)</f>
        <v>0</v>
      </c>
      <c r="BJ268" s="15" t="s">
        <v>87</v>
      </c>
      <c r="BK268" s="196">
        <f>ROUND(I268*H268,2)</f>
        <v>0</v>
      </c>
      <c r="BL268" s="15" t="s">
        <v>146</v>
      </c>
      <c r="BM268" s="195" t="s">
        <v>720</v>
      </c>
    </row>
    <row r="269" spans="1:65" s="13" customFormat="1">
      <c r="B269" s="197"/>
      <c r="C269" s="198"/>
      <c r="D269" s="199" t="s">
        <v>148</v>
      </c>
      <c r="E269" s="200" t="s">
        <v>1</v>
      </c>
      <c r="F269" s="201" t="s">
        <v>87</v>
      </c>
      <c r="G269" s="198"/>
      <c r="H269" s="202">
        <v>1</v>
      </c>
      <c r="I269" s="198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148</v>
      </c>
      <c r="AU269" s="207" t="s">
        <v>89</v>
      </c>
      <c r="AV269" s="13" t="s">
        <v>89</v>
      </c>
      <c r="AW269" s="13" t="s">
        <v>36</v>
      </c>
      <c r="AX269" s="13" t="s">
        <v>87</v>
      </c>
      <c r="AY269" s="207" t="s">
        <v>140</v>
      </c>
    </row>
    <row r="270" spans="1:65" s="2" customFormat="1" ht="16.5" customHeight="1">
      <c r="A270" s="30"/>
      <c r="B270" s="31"/>
      <c r="C270" s="208" t="s">
        <v>721</v>
      </c>
      <c r="D270" s="208" t="s">
        <v>236</v>
      </c>
      <c r="E270" s="209" t="s">
        <v>722</v>
      </c>
      <c r="F270" s="210" t="s">
        <v>723</v>
      </c>
      <c r="G270" s="211" t="s">
        <v>1</v>
      </c>
      <c r="H270" s="212">
        <v>2</v>
      </c>
      <c r="I270" s="213"/>
      <c r="J270" s="213">
        <f>ROUND(I270*H270,2)</f>
        <v>0</v>
      </c>
      <c r="K270" s="214"/>
      <c r="L270" s="215"/>
      <c r="M270" s="216" t="s">
        <v>1</v>
      </c>
      <c r="N270" s="217" t="s">
        <v>44</v>
      </c>
      <c r="O270" s="193">
        <v>0</v>
      </c>
      <c r="P270" s="193">
        <f>O270*H270</f>
        <v>0</v>
      </c>
      <c r="Q270" s="193">
        <v>0</v>
      </c>
      <c r="R270" s="193">
        <f>Q270*H270</f>
        <v>0</v>
      </c>
      <c r="S270" s="193">
        <v>0</v>
      </c>
      <c r="T270" s="194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95" t="s">
        <v>182</v>
      </c>
      <c r="AT270" s="195" t="s">
        <v>236</v>
      </c>
      <c r="AU270" s="195" t="s">
        <v>89</v>
      </c>
      <c r="AY270" s="15" t="s">
        <v>140</v>
      </c>
      <c r="BE270" s="196">
        <f>IF(N270="základní",J270,0)</f>
        <v>0</v>
      </c>
      <c r="BF270" s="196">
        <f>IF(N270="snížená",J270,0)</f>
        <v>0</v>
      </c>
      <c r="BG270" s="196">
        <f>IF(N270="zákl. přenesená",J270,0)</f>
        <v>0</v>
      </c>
      <c r="BH270" s="196">
        <f>IF(N270="sníž. přenesená",J270,0)</f>
        <v>0</v>
      </c>
      <c r="BI270" s="196">
        <f>IF(N270="nulová",J270,0)</f>
        <v>0</v>
      </c>
      <c r="BJ270" s="15" t="s">
        <v>87</v>
      </c>
      <c r="BK270" s="196">
        <f>ROUND(I270*H270,2)</f>
        <v>0</v>
      </c>
      <c r="BL270" s="15" t="s">
        <v>146</v>
      </c>
      <c r="BM270" s="195" t="s">
        <v>724</v>
      </c>
    </row>
    <row r="271" spans="1:65" s="13" customFormat="1">
      <c r="B271" s="197"/>
      <c r="C271" s="198"/>
      <c r="D271" s="199" t="s">
        <v>148</v>
      </c>
      <c r="E271" s="200" t="s">
        <v>1</v>
      </c>
      <c r="F271" s="201" t="s">
        <v>89</v>
      </c>
      <c r="G271" s="198"/>
      <c r="H271" s="202">
        <v>2</v>
      </c>
      <c r="I271" s="198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148</v>
      </c>
      <c r="AU271" s="207" t="s">
        <v>89</v>
      </c>
      <c r="AV271" s="13" t="s">
        <v>89</v>
      </c>
      <c r="AW271" s="13" t="s">
        <v>36</v>
      </c>
      <c r="AX271" s="13" t="s">
        <v>87</v>
      </c>
      <c r="AY271" s="207" t="s">
        <v>140</v>
      </c>
    </row>
    <row r="272" spans="1:65" s="2" customFormat="1" ht="16.5" customHeight="1">
      <c r="A272" s="30"/>
      <c r="B272" s="31"/>
      <c r="C272" s="208" t="s">
        <v>725</v>
      </c>
      <c r="D272" s="208" t="s">
        <v>236</v>
      </c>
      <c r="E272" s="209" t="s">
        <v>726</v>
      </c>
      <c r="F272" s="210" t="s">
        <v>727</v>
      </c>
      <c r="G272" s="211" t="s">
        <v>271</v>
      </c>
      <c r="H272" s="212">
        <v>1</v>
      </c>
      <c r="I272" s="213"/>
      <c r="J272" s="213">
        <f>ROUND(I272*H272,2)</f>
        <v>0</v>
      </c>
      <c r="K272" s="214"/>
      <c r="L272" s="215"/>
      <c r="M272" s="216" t="s">
        <v>1</v>
      </c>
      <c r="N272" s="217" t="s">
        <v>44</v>
      </c>
      <c r="O272" s="193">
        <v>0</v>
      </c>
      <c r="P272" s="193">
        <f>O272*H272</f>
        <v>0</v>
      </c>
      <c r="Q272" s="193">
        <v>0</v>
      </c>
      <c r="R272" s="193">
        <f>Q272*H272</f>
        <v>0</v>
      </c>
      <c r="S272" s="193">
        <v>0</v>
      </c>
      <c r="T272" s="194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95" t="s">
        <v>182</v>
      </c>
      <c r="AT272" s="195" t="s">
        <v>236</v>
      </c>
      <c r="AU272" s="195" t="s">
        <v>89</v>
      </c>
      <c r="AY272" s="15" t="s">
        <v>140</v>
      </c>
      <c r="BE272" s="196">
        <f>IF(N272="základní",J272,0)</f>
        <v>0</v>
      </c>
      <c r="BF272" s="196">
        <f>IF(N272="snížená",J272,0)</f>
        <v>0</v>
      </c>
      <c r="BG272" s="196">
        <f>IF(N272="zákl. přenesená",J272,0)</f>
        <v>0</v>
      </c>
      <c r="BH272" s="196">
        <f>IF(N272="sníž. přenesená",J272,0)</f>
        <v>0</v>
      </c>
      <c r="BI272" s="196">
        <f>IF(N272="nulová",J272,0)</f>
        <v>0</v>
      </c>
      <c r="BJ272" s="15" t="s">
        <v>87</v>
      </c>
      <c r="BK272" s="196">
        <f>ROUND(I272*H272,2)</f>
        <v>0</v>
      </c>
      <c r="BL272" s="15" t="s">
        <v>146</v>
      </c>
      <c r="BM272" s="195" t="s">
        <v>728</v>
      </c>
    </row>
    <row r="273" spans="1:65" s="13" customFormat="1">
      <c r="B273" s="197"/>
      <c r="C273" s="198"/>
      <c r="D273" s="199" t="s">
        <v>148</v>
      </c>
      <c r="E273" s="200" t="s">
        <v>1</v>
      </c>
      <c r="F273" s="201" t="s">
        <v>87</v>
      </c>
      <c r="G273" s="198"/>
      <c r="H273" s="202">
        <v>1</v>
      </c>
      <c r="I273" s="198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148</v>
      </c>
      <c r="AU273" s="207" t="s">
        <v>89</v>
      </c>
      <c r="AV273" s="13" t="s">
        <v>89</v>
      </c>
      <c r="AW273" s="13" t="s">
        <v>36</v>
      </c>
      <c r="AX273" s="13" t="s">
        <v>87</v>
      </c>
      <c r="AY273" s="207" t="s">
        <v>140</v>
      </c>
    </row>
    <row r="274" spans="1:65" s="2" customFormat="1" ht="16.5" customHeight="1">
      <c r="A274" s="30"/>
      <c r="B274" s="31"/>
      <c r="C274" s="208" t="s">
        <v>729</v>
      </c>
      <c r="D274" s="208" t="s">
        <v>236</v>
      </c>
      <c r="E274" s="209" t="s">
        <v>730</v>
      </c>
      <c r="F274" s="210" t="s">
        <v>731</v>
      </c>
      <c r="G274" s="211" t="s">
        <v>271</v>
      </c>
      <c r="H274" s="212">
        <v>3</v>
      </c>
      <c r="I274" s="213"/>
      <c r="J274" s="213">
        <f>ROUND(I274*H274,2)</f>
        <v>0</v>
      </c>
      <c r="K274" s="214"/>
      <c r="L274" s="215"/>
      <c r="M274" s="216" t="s">
        <v>1</v>
      </c>
      <c r="N274" s="217" t="s">
        <v>44</v>
      </c>
      <c r="O274" s="193">
        <v>0</v>
      </c>
      <c r="P274" s="193">
        <f>O274*H274</f>
        <v>0</v>
      </c>
      <c r="Q274" s="193">
        <v>0</v>
      </c>
      <c r="R274" s="193">
        <f>Q274*H274</f>
        <v>0</v>
      </c>
      <c r="S274" s="193">
        <v>0</v>
      </c>
      <c r="T274" s="194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95" t="s">
        <v>182</v>
      </c>
      <c r="AT274" s="195" t="s">
        <v>236</v>
      </c>
      <c r="AU274" s="195" t="s">
        <v>89</v>
      </c>
      <c r="AY274" s="15" t="s">
        <v>140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15" t="s">
        <v>87</v>
      </c>
      <c r="BK274" s="196">
        <f>ROUND(I274*H274,2)</f>
        <v>0</v>
      </c>
      <c r="BL274" s="15" t="s">
        <v>146</v>
      </c>
      <c r="BM274" s="195" t="s">
        <v>732</v>
      </c>
    </row>
    <row r="275" spans="1:65" s="13" customFormat="1">
      <c r="B275" s="197"/>
      <c r="C275" s="198"/>
      <c r="D275" s="199" t="s">
        <v>148</v>
      </c>
      <c r="E275" s="200" t="s">
        <v>1</v>
      </c>
      <c r="F275" s="201" t="s">
        <v>155</v>
      </c>
      <c r="G275" s="198"/>
      <c r="H275" s="202">
        <v>3</v>
      </c>
      <c r="I275" s="198"/>
      <c r="J275" s="198"/>
      <c r="K275" s="198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148</v>
      </c>
      <c r="AU275" s="207" t="s">
        <v>89</v>
      </c>
      <c r="AV275" s="13" t="s">
        <v>89</v>
      </c>
      <c r="AW275" s="13" t="s">
        <v>36</v>
      </c>
      <c r="AX275" s="13" t="s">
        <v>87</v>
      </c>
      <c r="AY275" s="207" t="s">
        <v>140</v>
      </c>
    </row>
    <row r="276" spans="1:65" s="2" customFormat="1" ht="16.5" customHeight="1">
      <c r="A276" s="30"/>
      <c r="B276" s="31"/>
      <c r="C276" s="208" t="s">
        <v>733</v>
      </c>
      <c r="D276" s="208" t="s">
        <v>236</v>
      </c>
      <c r="E276" s="209" t="s">
        <v>734</v>
      </c>
      <c r="F276" s="210" t="s">
        <v>735</v>
      </c>
      <c r="G276" s="211" t="s">
        <v>271</v>
      </c>
      <c r="H276" s="212">
        <v>3</v>
      </c>
      <c r="I276" s="213"/>
      <c r="J276" s="213">
        <f>ROUND(I276*H276,2)</f>
        <v>0</v>
      </c>
      <c r="K276" s="214"/>
      <c r="L276" s="215"/>
      <c r="M276" s="216" t="s">
        <v>1</v>
      </c>
      <c r="N276" s="217" t="s">
        <v>44</v>
      </c>
      <c r="O276" s="193">
        <v>0</v>
      </c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4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95" t="s">
        <v>182</v>
      </c>
      <c r="AT276" s="195" t="s">
        <v>236</v>
      </c>
      <c r="AU276" s="195" t="s">
        <v>89</v>
      </c>
      <c r="AY276" s="15" t="s">
        <v>140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15" t="s">
        <v>87</v>
      </c>
      <c r="BK276" s="196">
        <f>ROUND(I276*H276,2)</f>
        <v>0</v>
      </c>
      <c r="BL276" s="15" t="s">
        <v>146</v>
      </c>
      <c r="BM276" s="195" t="s">
        <v>736</v>
      </c>
    </row>
    <row r="277" spans="1:65" s="13" customFormat="1">
      <c r="B277" s="197"/>
      <c r="C277" s="198"/>
      <c r="D277" s="199" t="s">
        <v>148</v>
      </c>
      <c r="E277" s="200" t="s">
        <v>1</v>
      </c>
      <c r="F277" s="201" t="s">
        <v>155</v>
      </c>
      <c r="G277" s="198"/>
      <c r="H277" s="202">
        <v>3</v>
      </c>
      <c r="I277" s="198"/>
      <c r="J277" s="198"/>
      <c r="K277" s="198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148</v>
      </c>
      <c r="AU277" s="207" t="s">
        <v>89</v>
      </c>
      <c r="AV277" s="13" t="s">
        <v>89</v>
      </c>
      <c r="AW277" s="13" t="s">
        <v>36</v>
      </c>
      <c r="AX277" s="13" t="s">
        <v>87</v>
      </c>
      <c r="AY277" s="207" t="s">
        <v>140</v>
      </c>
    </row>
    <row r="278" spans="1:65" s="2" customFormat="1" ht="16.5" customHeight="1">
      <c r="A278" s="30"/>
      <c r="B278" s="31"/>
      <c r="C278" s="208" t="s">
        <v>457</v>
      </c>
      <c r="D278" s="208" t="s">
        <v>236</v>
      </c>
      <c r="E278" s="209" t="s">
        <v>737</v>
      </c>
      <c r="F278" s="210" t="s">
        <v>738</v>
      </c>
      <c r="G278" s="211" t="s">
        <v>174</v>
      </c>
      <c r="H278" s="212">
        <v>157</v>
      </c>
      <c r="I278" s="213"/>
      <c r="J278" s="213">
        <f>ROUND(I278*H278,2)</f>
        <v>0</v>
      </c>
      <c r="K278" s="214"/>
      <c r="L278" s="215"/>
      <c r="M278" s="216" t="s">
        <v>1</v>
      </c>
      <c r="N278" s="217" t="s">
        <v>44</v>
      </c>
      <c r="O278" s="193">
        <v>0</v>
      </c>
      <c r="P278" s="193">
        <f>O278*H278</f>
        <v>0</v>
      </c>
      <c r="Q278" s="193">
        <v>0</v>
      </c>
      <c r="R278" s="193">
        <f>Q278*H278</f>
        <v>0</v>
      </c>
      <c r="S278" s="193">
        <v>0</v>
      </c>
      <c r="T278" s="194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95" t="s">
        <v>182</v>
      </c>
      <c r="AT278" s="195" t="s">
        <v>236</v>
      </c>
      <c r="AU278" s="195" t="s">
        <v>89</v>
      </c>
      <c r="AY278" s="15" t="s">
        <v>140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15" t="s">
        <v>87</v>
      </c>
      <c r="BK278" s="196">
        <f>ROUND(I278*H278,2)</f>
        <v>0</v>
      </c>
      <c r="BL278" s="15" t="s">
        <v>146</v>
      </c>
      <c r="BM278" s="195" t="s">
        <v>739</v>
      </c>
    </row>
    <row r="279" spans="1:65" s="13" customFormat="1">
      <c r="B279" s="197"/>
      <c r="C279" s="198"/>
      <c r="D279" s="199" t="s">
        <v>148</v>
      </c>
      <c r="E279" s="200" t="s">
        <v>1</v>
      </c>
      <c r="F279" s="201" t="s">
        <v>740</v>
      </c>
      <c r="G279" s="198"/>
      <c r="H279" s="202">
        <v>157</v>
      </c>
      <c r="I279" s="198"/>
      <c r="J279" s="198"/>
      <c r="K279" s="198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148</v>
      </c>
      <c r="AU279" s="207" t="s">
        <v>89</v>
      </c>
      <c r="AV279" s="13" t="s">
        <v>89</v>
      </c>
      <c r="AW279" s="13" t="s">
        <v>36</v>
      </c>
      <c r="AX279" s="13" t="s">
        <v>87</v>
      </c>
      <c r="AY279" s="207" t="s">
        <v>140</v>
      </c>
    </row>
    <row r="280" spans="1:65" s="2" customFormat="1" ht="16.5" customHeight="1">
      <c r="A280" s="30"/>
      <c r="B280" s="31"/>
      <c r="C280" s="208" t="s">
        <v>741</v>
      </c>
      <c r="D280" s="208" t="s">
        <v>236</v>
      </c>
      <c r="E280" s="209" t="s">
        <v>742</v>
      </c>
      <c r="F280" s="210" t="s">
        <v>743</v>
      </c>
      <c r="G280" s="211" t="s">
        <v>174</v>
      </c>
      <c r="H280" s="212">
        <v>165</v>
      </c>
      <c r="I280" s="213"/>
      <c r="J280" s="213">
        <f>ROUND(I280*H280,2)</f>
        <v>0</v>
      </c>
      <c r="K280" s="214"/>
      <c r="L280" s="215"/>
      <c r="M280" s="216" t="s">
        <v>1</v>
      </c>
      <c r="N280" s="217" t="s">
        <v>44</v>
      </c>
      <c r="O280" s="193">
        <v>0</v>
      </c>
      <c r="P280" s="193">
        <f>O280*H280</f>
        <v>0</v>
      </c>
      <c r="Q280" s="193">
        <v>0</v>
      </c>
      <c r="R280" s="193">
        <f>Q280*H280</f>
        <v>0</v>
      </c>
      <c r="S280" s="193">
        <v>0</v>
      </c>
      <c r="T280" s="194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95" t="s">
        <v>182</v>
      </c>
      <c r="AT280" s="195" t="s">
        <v>236</v>
      </c>
      <c r="AU280" s="195" t="s">
        <v>89</v>
      </c>
      <c r="AY280" s="15" t="s">
        <v>140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15" t="s">
        <v>87</v>
      </c>
      <c r="BK280" s="196">
        <f>ROUND(I280*H280,2)</f>
        <v>0</v>
      </c>
      <c r="BL280" s="15" t="s">
        <v>146</v>
      </c>
      <c r="BM280" s="195" t="s">
        <v>744</v>
      </c>
    </row>
    <row r="281" spans="1:65" s="13" customFormat="1">
      <c r="B281" s="197"/>
      <c r="C281" s="198"/>
      <c r="D281" s="199" t="s">
        <v>148</v>
      </c>
      <c r="E281" s="200" t="s">
        <v>1</v>
      </c>
      <c r="F281" s="201" t="s">
        <v>745</v>
      </c>
      <c r="G281" s="198"/>
      <c r="H281" s="202">
        <v>165</v>
      </c>
      <c r="I281" s="198"/>
      <c r="J281" s="198"/>
      <c r="K281" s="198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148</v>
      </c>
      <c r="AU281" s="207" t="s">
        <v>89</v>
      </c>
      <c r="AV281" s="13" t="s">
        <v>89</v>
      </c>
      <c r="AW281" s="13" t="s">
        <v>36</v>
      </c>
      <c r="AX281" s="13" t="s">
        <v>87</v>
      </c>
      <c r="AY281" s="207" t="s">
        <v>140</v>
      </c>
    </row>
    <row r="282" spans="1:65" s="2" customFormat="1" ht="16.5" customHeight="1">
      <c r="A282" s="30"/>
      <c r="B282" s="31"/>
      <c r="C282" s="208" t="s">
        <v>746</v>
      </c>
      <c r="D282" s="208" t="s">
        <v>236</v>
      </c>
      <c r="E282" s="209" t="s">
        <v>747</v>
      </c>
      <c r="F282" s="210" t="s">
        <v>748</v>
      </c>
      <c r="G282" s="211" t="s">
        <v>749</v>
      </c>
      <c r="H282" s="212">
        <v>12</v>
      </c>
      <c r="I282" s="213"/>
      <c r="J282" s="213">
        <f>ROUND(I282*H282,2)</f>
        <v>0</v>
      </c>
      <c r="K282" s="214"/>
      <c r="L282" s="215"/>
      <c r="M282" s="216" t="s">
        <v>1</v>
      </c>
      <c r="N282" s="217" t="s">
        <v>44</v>
      </c>
      <c r="O282" s="193">
        <v>0</v>
      </c>
      <c r="P282" s="193">
        <f>O282*H282</f>
        <v>0</v>
      </c>
      <c r="Q282" s="193">
        <v>0</v>
      </c>
      <c r="R282" s="193">
        <f>Q282*H282</f>
        <v>0</v>
      </c>
      <c r="S282" s="193">
        <v>0</v>
      </c>
      <c r="T282" s="194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95" t="s">
        <v>182</v>
      </c>
      <c r="AT282" s="195" t="s">
        <v>236</v>
      </c>
      <c r="AU282" s="195" t="s">
        <v>89</v>
      </c>
      <c r="AY282" s="15" t="s">
        <v>140</v>
      </c>
      <c r="BE282" s="196">
        <f>IF(N282="základní",J282,0)</f>
        <v>0</v>
      </c>
      <c r="BF282" s="196">
        <f>IF(N282="snížená",J282,0)</f>
        <v>0</v>
      </c>
      <c r="BG282" s="196">
        <f>IF(N282="zákl. přenesená",J282,0)</f>
        <v>0</v>
      </c>
      <c r="BH282" s="196">
        <f>IF(N282="sníž. přenesená",J282,0)</f>
        <v>0</v>
      </c>
      <c r="BI282" s="196">
        <f>IF(N282="nulová",J282,0)</f>
        <v>0</v>
      </c>
      <c r="BJ282" s="15" t="s">
        <v>87</v>
      </c>
      <c r="BK282" s="196">
        <f>ROUND(I282*H282,2)</f>
        <v>0</v>
      </c>
      <c r="BL282" s="15" t="s">
        <v>146</v>
      </c>
      <c r="BM282" s="195" t="s">
        <v>750</v>
      </c>
    </row>
    <row r="283" spans="1:65" s="13" customFormat="1">
      <c r="B283" s="197"/>
      <c r="C283" s="198"/>
      <c r="D283" s="199" t="s">
        <v>148</v>
      </c>
      <c r="E283" s="200" t="s">
        <v>1</v>
      </c>
      <c r="F283" s="201" t="s">
        <v>751</v>
      </c>
      <c r="G283" s="198"/>
      <c r="H283" s="202">
        <v>12</v>
      </c>
      <c r="I283" s="198"/>
      <c r="J283" s="198"/>
      <c r="K283" s="198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148</v>
      </c>
      <c r="AU283" s="207" t="s">
        <v>89</v>
      </c>
      <c r="AV283" s="13" t="s">
        <v>89</v>
      </c>
      <c r="AW283" s="13" t="s">
        <v>36</v>
      </c>
      <c r="AX283" s="13" t="s">
        <v>87</v>
      </c>
      <c r="AY283" s="207" t="s">
        <v>140</v>
      </c>
    </row>
    <row r="284" spans="1:65" s="2" customFormat="1" ht="16.5" customHeight="1">
      <c r="A284" s="30"/>
      <c r="B284" s="31"/>
      <c r="C284" s="184" t="s">
        <v>752</v>
      </c>
      <c r="D284" s="184" t="s">
        <v>142</v>
      </c>
      <c r="E284" s="185" t="s">
        <v>364</v>
      </c>
      <c r="F284" s="186" t="s">
        <v>753</v>
      </c>
      <c r="G284" s="187" t="s">
        <v>158</v>
      </c>
      <c r="H284" s="188">
        <v>32</v>
      </c>
      <c r="I284" s="189"/>
      <c r="J284" s="189">
        <f>ROUND(I284*H284,2)</f>
        <v>0</v>
      </c>
      <c r="K284" s="190"/>
      <c r="L284" s="35"/>
      <c r="M284" s="191" t="s">
        <v>1</v>
      </c>
      <c r="N284" s="192" t="s">
        <v>44</v>
      </c>
      <c r="O284" s="193">
        <v>0</v>
      </c>
      <c r="P284" s="193">
        <f>O284*H284</f>
        <v>0</v>
      </c>
      <c r="Q284" s="193">
        <v>0</v>
      </c>
      <c r="R284" s="193">
        <f>Q284*H284</f>
        <v>0</v>
      </c>
      <c r="S284" s="193">
        <v>0</v>
      </c>
      <c r="T284" s="194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95" t="s">
        <v>146</v>
      </c>
      <c r="AT284" s="195" t="s">
        <v>142</v>
      </c>
      <c r="AU284" s="195" t="s">
        <v>89</v>
      </c>
      <c r="AY284" s="15" t="s">
        <v>140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15" t="s">
        <v>87</v>
      </c>
      <c r="BK284" s="196">
        <f>ROUND(I284*H284,2)</f>
        <v>0</v>
      </c>
      <c r="BL284" s="15" t="s">
        <v>146</v>
      </c>
      <c r="BM284" s="195" t="s">
        <v>754</v>
      </c>
    </row>
    <row r="285" spans="1:65" s="13" customFormat="1">
      <c r="B285" s="197"/>
      <c r="C285" s="198"/>
      <c r="D285" s="199" t="s">
        <v>148</v>
      </c>
      <c r="E285" s="200" t="s">
        <v>1</v>
      </c>
      <c r="F285" s="201" t="s">
        <v>755</v>
      </c>
      <c r="G285" s="198"/>
      <c r="H285" s="202">
        <v>32</v>
      </c>
      <c r="I285" s="198"/>
      <c r="J285" s="198"/>
      <c r="K285" s="198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148</v>
      </c>
      <c r="AU285" s="207" t="s">
        <v>89</v>
      </c>
      <c r="AV285" s="13" t="s">
        <v>89</v>
      </c>
      <c r="AW285" s="13" t="s">
        <v>36</v>
      </c>
      <c r="AX285" s="13" t="s">
        <v>87</v>
      </c>
      <c r="AY285" s="207" t="s">
        <v>140</v>
      </c>
    </row>
    <row r="286" spans="1:65" s="12" customFormat="1" ht="22.9" customHeight="1">
      <c r="B286" s="169"/>
      <c r="C286" s="170"/>
      <c r="D286" s="171" t="s">
        <v>78</v>
      </c>
      <c r="E286" s="182" t="s">
        <v>188</v>
      </c>
      <c r="F286" s="182" t="s">
        <v>368</v>
      </c>
      <c r="G286" s="170"/>
      <c r="H286" s="170"/>
      <c r="I286" s="170"/>
      <c r="J286" s="183">
        <f>BK286</f>
        <v>0</v>
      </c>
      <c r="K286" s="170"/>
      <c r="L286" s="174"/>
      <c r="M286" s="175"/>
      <c r="N286" s="176"/>
      <c r="O286" s="176"/>
      <c r="P286" s="177">
        <f>P287+SUM(P288:P293)</f>
        <v>22.646000000000004</v>
      </c>
      <c r="Q286" s="176"/>
      <c r="R286" s="177">
        <f>R287+SUM(R288:R293)</f>
        <v>1.6379999999999999E-2</v>
      </c>
      <c r="S286" s="176"/>
      <c r="T286" s="178">
        <f>T287+SUM(T288:T293)</f>
        <v>0</v>
      </c>
      <c r="AR286" s="179" t="s">
        <v>87</v>
      </c>
      <c r="AT286" s="180" t="s">
        <v>78</v>
      </c>
      <c r="AU286" s="180" t="s">
        <v>87</v>
      </c>
      <c r="AY286" s="179" t="s">
        <v>140</v>
      </c>
      <c r="BK286" s="181">
        <f>BK287+SUM(BK288:BK293)</f>
        <v>0</v>
      </c>
    </row>
    <row r="287" spans="1:65" s="2" customFormat="1" ht="16.5" customHeight="1">
      <c r="A287" s="30"/>
      <c r="B287" s="31"/>
      <c r="C287" s="184" t="s">
        <v>756</v>
      </c>
      <c r="D287" s="184" t="s">
        <v>142</v>
      </c>
      <c r="E287" s="185" t="s">
        <v>757</v>
      </c>
      <c r="F287" s="186" t="s">
        <v>758</v>
      </c>
      <c r="G287" s="187" t="s">
        <v>174</v>
      </c>
      <c r="H287" s="188">
        <v>26</v>
      </c>
      <c r="I287" s="189"/>
      <c r="J287" s="189">
        <f>ROUND(I287*H287,2)</f>
        <v>0</v>
      </c>
      <c r="K287" s="190"/>
      <c r="L287" s="35"/>
      <c r="M287" s="191" t="s">
        <v>1</v>
      </c>
      <c r="N287" s="192" t="s">
        <v>44</v>
      </c>
      <c r="O287" s="193">
        <v>0.12</v>
      </c>
      <c r="P287" s="193">
        <f>O287*H287</f>
        <v>3.12</v>
      </c>
      <c r="Q287" s="193">
        <v>0</v>
      </c>
      <c r="R287" s="193">
        <f>Q287*H287</f>
        <v>0</v>
      </c>
      <c r="S287" s="193">
        <v>0</v>
      </c>
      <c r="T287" s="194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95" t="s">
        <v>146</v>
      </c>
      <c r="AT287" s="195" t="s">
        <v>142</v>
      </c>
      <c r="AU287" s="195" t="s">
        <v>89</v>
      </c>
      <c r="AY287" s="15" t="s">
        <v>140</v>
      </c>
      <c r="BE287" s="196">
        <f>IF(N287="základní",J287,0)</f>
        <v>0</v>
      </c>
      <c r="BF287" s="196">
        <f>IF(N287="snížená",J287,0)</f>
        <v>0</v>
      </c>
      <c r="BG287" s="196">
        <f>IF(N287="zákl. přenesená",J287,0)</f>
        <v>0</v>
      </c>
      <c r="BH287" s="196">
        <f>IF(N287="sníž. přenesená",J287,0)</f>
        <v>0</v>
      </c>
      <c r="BI287" s="196">
        <f>IF(N287="nulová",J287,0)</f>
        <v>0</v>
      </c>
      <c r="BJ287" s="15" t="s">
        <v>87</v>
      </c>
      <c r="BK287" s="196">
        <f>ROUND(I287*H287,2)</f>
        <v>0</v>
      </c>
      <c r="BL287" s="15" t="s">
        <v>146</v>
      </c>
      <c r="BM287" s="195" t="s">
        <v>759</v>
      </c>
    </row>
    <row r="288" spans="1:65" s="13" customFormat="1">
      <c r="B288" s="197"/>
      <c r="C288" s="198"/>
      <c r="D288" s="199" t="s">
        <v>148</v>
      </c>
      <c r="E288" s="200" t="s">
        <v>1</v>
      </c>
      <c r="F288" s="201" t="s">
        <v>760</v>
      </c>
      <c r="G288" s="198"/>
      <c r="H288" s="202">
        <v>26</v>
      </c>
      <c r="I288" s="198"/>
      <c r="J288" s="198"/>
      <c r="K288" s="198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148</v>
      </c>
      <c r="AU288" s="207" t="s">
        <v>89</v>
      </c>
      <c r="AV288" s="13" t="s">
        <v>89</v>
      </c>
      <c r="AW288" s="13" t="s">
        <v>36</v>
      </c>
      <c r="AX288" s="13" t="s">
        <v>87</v>
      </c>
      <c r="AY288" s="207" t="s">
        <v>140</v>
      </c>
    </row>
    <row r="289" spans="1:65" s="2" customFormat="1" ht="16.5" customHeight="1">
      <c r="A289" s="30"/>
      <c r="B289" s="31"/>
      <c r="C289" s="184" t="s">
        <v>761</v>
      </c>
      <c r="D289" s="184" t="s">
        <v>142</v>
      </c>
      <c r="E289" s="185" t="s">
        <v>762</v>
      </c>
      <c r="F289" s="186" t="s">
        <v>763</v>
      </c>
      <c r="G289" s="187" t="s">
        <v>174</v>
      </c>
      <c r="H289" s="188">
        <v>26</v>
      </c>
      <c r="I289" s="189"/>
      <c r="J289" s="189">
        <f>ROUND(I289*H289,2)</f>
        <v>0</v>
      </c>
      <c r="K289" s="190"/>
      <c r="L289" s="35"/>
      <c r="M289" s="191" t="s">
        <v>1</v>
      </c>
      <c r="N289" s="192" t="s">
        <v>44</v>
      </c>
      <c r="O289" s="193">
        <v>0.186</v>
      </c>
      <c r="P289" s="193">
        <f>O289*H289</f>
        <v>4.8360000000000003</v>
      </c>
      <c r="Q289" s="193">
        <v>6.0999999999999997E-4</v>
      </c>
      <c r="R289" s="193">
        <f>Q289*H289</f>
        <v>1.5859999999999999E-2</v>
      </c>
      <c r="S289" s="193">
        <v>0</v>
      </c>
      <c r="T289" s="194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95" t="s">
        <v>146</v>
      </c>
      <c r="AT289" s="195" t="s">
        <v>142</v>
      </c>
      <c r="AU289" s="195" t="s">
        <v>89</v>
      </c>
      <c r="AY289" s="15" t="s">
        <v>140</v>
      </c>
      <c r="BE289" s="196">
        <f>IF(N289="základní",J289,0)</f>
        <v>0</v>
      </c>
      <c r="BF289" s="196">
        <f>IF(N289="snížená",J289,0)</f>
        <v>0</v>
      </c>
      <c r="BG289" s="196">
        <f>IF(N289="zákl. přenesená",J289,0)</f>
        <v>0</v>
      </c>
      <c r="BH289" s="196">
        <f>IF(N289="sníž. přenesená",J289,0)</f>
        <v>0</v>
      </c>
      <c r="BI289" s="196">
        <f>IF(N289="nulová",J289,0)</f>
        <v>0</v>
      </c>
      <c r="BJ289" s="15" t="s">
        <v>87</v>
      </c>
      <c r="BK289" s="196">
        <f>ROUND(I289*H289,2)</f>
        <v>0</v>
      </c>
      <c r="BL289" s="15" t="s">
        <v>146</v>
      </c>
      <c r="BM289" s="195" t="s">
        <v>764</v>
      </c>
    </row>
    <row r="290" spans="1:65" s="13" customFormat="1">
      <c r="B290" s="197"/>
      <c r="C290" s="198"/>
      <c r="D290" s="199" t="s">
        <v>148</v>
      </c>
      <c r="E290" s="200" t="s">
        <v>1</v>
      </c>
      <c r="F290" s="201" t="s">
        <v>760</v>
      </c>
      <c r="G290" s="198"/>
      <c r="H290" s="202">
        <v>26</v>
      </c>
      <c r="I290" s="198"/>
      <c r="J290" s="198"/>
      <c r="K290" s="198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148</v>
      </c>
      <c r="AU290" s="207" t="s">
        <v>89</v>
      </c>
      <c r="AV290" s="13" t="s">
        <v>89</v>
      </c>
      <c r="AW290" s="13" t="s">
        <v>36</v>
      </c>
      <c r="AX290" s="13" t="s">
        <v>87</v>
      </c>
      <c r="AY290" s="207" t="s">
        <v>140</v>
      </c>
    </row>
    <row r="291" spans="1:65" s="2" customFormat="1" ht="16.5" customHeight="1">
      <c r="A291" s="30"/>
      <c r="B291" s="31"/>
      <c r="C291" s="184" t="s">
        <v>765</v>
      </c>
      <c r="D291" s="184" t="s">
        <v>142</v>
      </c>
      <c r="E291" s="185" t="s">
        <v>766</v>
      </c>
      <c r="F291" s="186" t="s">
        <v>767</v>
      </c>
      <c r="G291" s="187" t="s">
        <v>174</v>
      </c>
      <c r="H291" s="188">
        <v>26</v>
      </c>
      <c r="I291" s="189"/>
      <c r="J291" s="189">
        <f>ROUND(I291*H291,2)</f>
        <v>0</v>
      </c>
      <c r="K291" s="190"/>
      <c r="L291" s="35"/>
      <c r="M291" s="191" t="s">
        <v>1</v>
      </c>
      <c r="N291" s="192" t="s">
        <v>44</v>
      </c>
      <c r="O291" s="193">
        <v>0.48599999999999999</v>
      </c>
      <c r="P291" s="193">
        <f>O291*H291</f>
        <v>12.635999999999999</v>
      </c>
      <c r="Q291" s="193">
        <v>2.0000000000000002E-5</v>
      </c>
      <c r="R291" s="193">
        <f>Q291*H291</f>
        <v>5.2000000000000006E-4</v>
      </c>
      <c r="S291" s="193">
        <v>0</v>
      </c>
      <c r="T291" s="194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95" t="s">
        <v>146</v>
      </c>
      <c r="AT291" s="195" t="s">
        <v>142</v>
      </c>
      <c r="AU291" s="195" t="s">
        <v>89</v>
      </c>
      <c r="AY291" s="15" t="s">
        <v>140</v>
      </c>
      <c r="BE291" s="196">
        <f>IF(N291="základní",J291,0)</f>
        <v>0</v>
      </c>
      <c r="BF291" s="196">
        <f>IF(N291="snížená",J291,0)</f>
        <v>0</v>
      </c>
      <c r="BG291" s="196">
        <f>IF(N291="zákl. přenesená",J291,0)</f>
        <v>0</v>
      </c>
      <c r="BH291" s="196">
        <f>IF(N291="sníž. přenesená",J291,0)</f>
        <v>0</v>
      </c>
      <c r="BI291" s="196">
        <f>IF(N291="nulová",J291,0)</f>
        <v>0</v>
      </c>
      <c r="BJ291" s="15" t="s">
        <v>87</v>
      </c>
      <c r="BK291" s="196">
        <f>ROUND(I291*H291,2)</f>
        <v>0</v>
      </c>
      <c r="BL291" s="15" t="s">
        <v>146</v>
      </c>
      <c r="BM291" s="195" t="s">
        <v>768</v>
      </c>
    </row>
    <row r="292" spans="1:65" s="13" customFormat="1">
      <c r="B292" s="197"/>
      <c r="C292" s="198"/>
      <c r="D292" s="199" t="s">
        <v>148</v>
      </c>
      <c r="E292" s="200" t="s">
        <v>1</v>
      </c>
      <c r="F292" s="201" t="s">
        <v>760</v>
      </c>
      <c r="G292" s="198"/>
      <c r="H292" s="202">
        <v>26</v>
      </c>
      <c r="I292" s="198"/>
      <c r="J292" s="198"/>
      <c r="K292" s="198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148</v>
      </c>
      <c r="AU292" s="207" t="s">
        <v>89</v>
      </c>
      <c r="AV292" s="13" t="s">
        <v>89</v>
      </c>
      <c r="AW292" s="13" t="s">
        <v>36</v>
      </c>
      <c r="AX292" s="13" t="s">
        <v>87</v>
      </c>
      <c r="AY292" s="207" t="s">
        <v>140</v>
      </c>
    </row>
    <row r="293" spans="1:65" s="12" customFormat="1" ht="20.85" customHeight="1">
      <c r="B293" s="169"/>
      <c r="C293" s="170"/>
      <c r="D293" s="171" t="s">
        <v>78</v>
      </c>
      <c r="E293" s="182" t="s">
        <v>369</v>
      </c>
      <c r="F293" s="182" t="s">
        <v>370</v>
      </c>
      <c r="G293" s="170"/>
      <c r="H293" s="170"/>
      <c r="I293" s="170"/>
      <c r="J293" s="183">
        <f>BK293</f>
        <v>0</v>
      </c>
      <c r="K293" s="170"/>
      <c r="L293" s="174"/>
      <c r="M293" s="175"/>
      <c r="N293" s="176"/>
      <c r="O293" s="176"/>
      <c r="P293" s="177">
        <f>SUM(P294:P299)</f>
        <v>2.0540000000000003</v>
      </c>
      <c r="Q293" s="176"/>
      <c r="R293" s="177">
        <f>SUM(R294:R299)</f>
        <v>0</v>
      </c>
      <c r="S293" s="176"/>
      <c r="T293" s="178">
        <f>SUM(T294:T299)</f>
        <v>0</v>
      </c>
      <c r="AR293" s="179" t="s">
        <v>87</v>
      </c>
      <c r="AT293" s="180" t="s">
        <v>78</v>
      </c>
      <c r="AU293" s="180" t="s">
        <v>89</v>
      </c>
      <c r="AY293" s="179" t="s">
        <v>140</v>
      </c>
      <c r="BK293" s="181">
        <f>SUM(BK294:BK299)</f>
        <v>0</v>
      </c>
    </row>
    <row r="294" spans="1:65" s="2" customFormat="1" ht="16.5" customHeight="1">
      <c r="A294" s="30"/>
      <c r="B294" s="31"/>
      <c r="C294" s="184" t="s">
        <v>769</v>
      </c>
      <c r="D294" s="184" t="s">
        <v>142</v>
      </c>
      <c r="E294" s="185" t="s">
        <v>372</v>
      </c>
      <c r="F294" s="186" t="s">
        <v>373</v>
      </c>
      <c r="G294" s="187" t="s">
        <v>222</v>
      </c>
      <c r="H294" s="188">
        <v>2.6</v>
      </c>
      <c r="I294" s="189"/>
      <c r="J294" s="189">
        <f>ROUND(I294*H294,2)</f>
        <v>0</v>
      </c>
      <c r="K294" s="190"/>
      <c r="L294" s="35"/>
      <c r="M294" s="191" t="s">
        <v>1</v>
      </c>
      <c r="N294" s="192" t="s">
        <v>44</v>
      </c>
      <c r="O294" s="193">
        <v>0.13600000000000001</v>
      </c>
      <c r="P294" s="193">
        <f>O294*H294</f>
        <v>0.35360000000000003</v>
      </c>
      <c r="Q294" s="193">
        <v>0</v>
      </c>
      <c r="R294" s="193">
        <f>Q294*H294</f>
        <v>0</v>
      </c>
      <c r="S294" s="193">
        <v>0</v>
      </c>
      <c r="T294" s="194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95" t="s">
        <v>146</v>
      </c>
      <c r="AT294" s="195" t="s">
        <v>142</v>
      </c>
      <c r="AU294" s="195" t="s">
        <v>155</v>
      </c>
      <c r="AY294" s="15" t="s">
        <v>140</v>
      </c>
      <c r="BE294" s="196">
        <f>IF(N294="základní",J294,0)</f>
        <v>0</v>
      </c>
      <c r="BF294" s="196">
        <f>IF(N294="snížená",J294,0)</f>
        <v>0</v>
      </c>
      <c r="BG294" s="196">
        <f>IF(N294="zákl. přenesená",J294,0)</f>
        <v>0</v>
      </c>
      <c r="BH294" s="196">
        <f>IF(N294="sníž. přenesená",J294,0)</f>
        <v>0</v>
      </c>
      <c r="BI294" s="196">
        <f>IF(N294="nulová",J294,0)</f>
        <v>0</v>
      </c>
      <c r="BJ294" s="15" t="s">
        <v>87</v>
      </c>
      <c r="BK294" s="196">
        <f>ROUND(I294*H294,2)</f>
        <v>0</v>
      </c>
      <c r="BL294" s="15" t="s">
        <v>146</v>
      </c>
      <c r="BM294" s="195" t="s">
        <v>770</v>
      </c>
    </row>
    <row r="295" spans="1:65" s="13" customFormat="1">
      <c r="B295" s="197"/>
      <c r="C295" s="198"/>
      <c r="D295" s="199" t="s">
        <v>148</v>
      </c>
      <c r="E295" s="200" t="s">
        <v>1</v>
      </c>
      <c r="F295" s="201" t="s">
        <v>771</v>
      </c>
      <c r="G295" s="198"/>
      <c r="H295" s="202">
        <v>2.6</v>
      </c>
      <c r="I295" s="198"/>
      <c r="J295" s="198"/>
      <c r="K295" s="198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148</v>
      </c>
      <c r="AU295" s="207" t="s">
        <v>155</v>
      </c>
      <c r="AV295" s="13" t="s">
        <v>89</v>
      </c>
      <c r="AW295" s="13" t="s">
        <v>36</v>
      </c>
      <c r="AX295" s="13" t="s">
        <v>87</v>
      </c>
      <c r="AY295" s="207" t="s">
        <v>140</v>
      </c>
    </row>
    <row r="296" spans="1:65" s="2" customFormat="1" ht="16.5" customHeight="1">
      <c r="A296" s="30"/>
      <c r="B296" s="31"/>
      <c r="C296" s="184" t="s">
        <v>772</v>
      </c>
      <c r="D296" s="184" t="s">
        <v>142</v>
      </c>
      <c r="E296" s="185" t="s">
        <v>377</v>
      </c>
      <c r="F296" s="186" t="s">
        <v>378</v>
      </c>
      <c r="G296" s="187" t="s">
        <v>222</v>
      </c>
      <c r="H296" s="188">
        <v>2.6</v>
      </c>
      <c r="I296" s="189"/>
      <c r="J296" s="189">
        <f>ROUND(I296*H296,2)</f>
        <v>0</v>
      </c>
      <c r="K296" s="190"/>
      <c r="L296" s="35"/>
      <c r="M296" s="191" t="s">
        <v>1</v>
      </c>
      <c r="N296" s="192" t="s">
        <v>44</v>
      </c>
      <c r="O296" s="193">
        <v>0.246</v>
      </c>
      <c r="P296" s="193">
        <f>O296*H296</f>
        <v>0.63960000000000006</v>
      </c>
      <c r="Q296" s="193">
        <v>0</v>
      </c>
      <c r="R296" s="193">
        <f>Q296*H296</f>
        <v>0</v>
      </c>
      <c r="S296" s="193">
        <v>0</v>
      </c>
      <c r="T296" s="194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95" t="s">
        <v>146</v>
      </c>
      <c r="AT296" s="195" t="s">
        <v>142</v>
      </c>
      <c r="AU296" s="195" t="s">
        <v>155</v>
      </c>
      <c r="AY296" s="15" t="s">
        <v>140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15" t="s">
        <v>87</v>
      </c>
      <c r="BK296" s="196">
        <f>ROUND(I296*H296,2)</f>
        <v>0</v>
      </c>
      <c r="BL296" s="15" t="s">
        <v>146</v>
      </c>
      <c r="BM296" s="195" t="s">
        <v>773</v>
      </c>
    </row>
    <row r="297" spans="1:65" s="13" customFormat="1">
      <c r="B297" s="197"/>
      <c r="C297" s="198"/>
      <c r="D297" s="199" t="s">
        <v>148</v>
      </c>
      <c r="E297" s="200" t="s">
        <v>1</v>
      </c>
      <c r="F297" s="201" t="s">
        <v>771</v>
      </c>
      <c r="G297" s="198"/>
      <c r="H297" s="202">
        <v>2.6</v>
      </c>
      <c r="I297" s="198"/>
      <c r="J297" s="198"/>
      <c r="K297" s="198"/>
      <c r="L297" s="203"/>
      <c r="M297" s="204"/>
      <c r="N297" s="205"/>
      <c r="O297" s="205"/>
      <c r="P297" s="205"/>
      <c r="Q297" s="205"/>
      <c r="R297" s="205"/>
      <c r="S297" s="205"/>
      <c r="T297" s="206"/>
      <c r="AT297" s="207" t="s">
        <v>148</v>
      </c>
      <c r="AU297" s="207" t="s">
        <v>155</v>
      </c>
      <c r="AV297" s="13" t="s">
        <v>89</v>
      </c>
      <c r="AW297" s="13" t="s">
        <v>36</v>
      </c>
      <c r="AX297" s="13" t="s">
        <v>87</v>
      </c>
      <c r="AY297" s="207" t="s">
        <v>140</v>
      </c>
    </row>
    <row r="298" spans="1:65" s="2" customFormat="1" ht="16.5" customHeight="1">
      <c r="A298" s="30"/>
      <c r="B298" s="31"/>
      <c r="C298" s="184" t="s">
        <v>774</v>
      </c>
      <c r="D298" s="184" t="s">
        <v>142</v>
      </c>
      <c r="E298" s="185" t="s">
        <v>381</v>
      </c>
      <c r="F298" s="186" t="s">
        <v>382</v>
      </c>
      <c r="G298" s="187" t="s">
        <v>222</v>
      </c>
      <c r="H298" s="188">
        <v>62.4</v>
      </c>
      <c r="I298" s="189"/>
      <c r="J298" s="189">
        <f>ROUND(I298*H298,2)</f>
        <v>0</v>
      </c>
      <c r="K298" s="190"/>
      <c r="L298" s="35"/>
      <c r="M298" s="191" t="s">
        <v>1</v>
      </c>
      <c r="N298" s="192" t="s">
        <v>44</v>
      </c>
      <c r="O298" s="193">
        <v>1.7000000000000001E-2</v>
      </c>
      <c r="P298" s="193">
        <f>O298*H298</f>
        <v>1.0608</v>
      </c>
      <c r="Q298" s="193">
        <v>0</v>
      </c>
      <c r="R298" s="193">
        <f>Q298*H298</f>
        <v>0</v>
      </c>
      <c r="S298" s="193">
        <v>0</v>
      </c>
      <c r="T298" s="194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95" t="s">
        <v>146</v>
      </c>
      <c r="AT298" s="195" t="s">
        <v>142</v>
      </c>
      <c r="AU298" s="195" t="s">
        <v>155</v>
      </c>
      <c r="AY298" s="15" t="s">
        <v>140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15" t="s">
        <v>87</v>
      </c>
      <c r="BK298" s="196">
        <f>ROUND(I298*H298,2)</f>
        <v>0</v>
      </c>
      <c r="BL298" s="15" t="s">
        <v>146</v>
      </c>
      <c r="BM298" s="195" t="s">
        <v>775</v>
      </c>
    </row>
    <row r="299" spans="1:65" s="13" customFormat="1">
      <c r="B299" s="197"/>
      <c r="C299" s="198"/>
      <c r="D299" s="199" t="s">
        <v>148</v>
      </c>
      <c r="E299" s="200" t="s">
        <v>1</v>
      </c>
      <c r="F299" s="201" t="s">
        <v>776</v>
      </c>
      <c r="G299" s="198"/>
      <c r="H299" s="202">
        <v>62.4</v>
      </c>
      <c r="I299" s="198"/>
      <c r="J299" s="198"/>
      <c r="K299" s="198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148</v>
      </c>
      <c r="AU299" s="207" t="s">
        <v>155</v>
      </c>
      <c r="AV299" s="13" t="s">
        <v>89</v>
      </c>
      <c r="AW299" s="13" t="s">
        <v>36</v>
      </c>
      <c r="AX299" s="13" t="s">
        <v>87</v>
      </c>
      <c r="AY299" s="207" t="s">
        <v>140</v>
      </c>
    </row>
    <row r="300" spans="1:65" s="12" customFormat="1" ht="22.9" customHeight="1">
      <c r="B300" s="169"/>
      <c r="C300" s="170"/>
      <c r="D300" s="171" t="s">
        <v>78</v>
      </c>
      <c r="E300" s="182" t="s">
        <v>385</v>
      </c>
      <c r="F300" s="182" t="s">
        <v>386</v>
      </c>
      <c r="G300" s="170"/>
      <c r="H300" s="170"/>
      <c r="I300" s="170"/>
      <c r="J300" s="183">
        <f>BK300</f>
        <v>0</v>
      </c>
      <c r="K300" s="170"/>
      <c r="L300" s="174"/>
      <c r="M300" s="175"/>
      <c r="N300" s="176"/>
      <c r="O300" s="176"/>
      <c r="P300" s="177">
        <f>SUM(P301:P302)</f>
        <v>0</v>
      </c>
      <c r="Q300" s="176"/>
      <c r="R300" s="177">
        <f>SUM(R301:R302)</f>
        <v>0</v>
      </c>
      <c r="S300" s="176"/>
      <c r="T300" s="178">
        <f>SUM(T301:T302)</f>
        <v>0</v>
      </c>
      <c r="AR300" s="179" t="s">
        <v>87</v>
      </c>
      <c r="AT300" s="180" t="s">
        <v>78</v>
      </c>
      <c r="AU300" s="180" t="s">
        <v>87</v>
      </c>
      <c r="AY300" s="179" t="s">
        <v>140</v>
      </c>
      <c r="BK300" s="181">
        <f>SUM(BK301:BK302)</f>
        <v>0</v>
      </c>
    </row>
    <row r="301" spans="1:65" s="2" customFormat="1" ht="16.5" customHeight="1">
      <c r="A301" s="30"/>
      <c r="B301" s="31"/>
      <c r="C301" s="184" t="s">
        <v>777</v>
      </c>
      <c r="D301" s="184" t="s">
        <v>142</v>
      </c>
      <c r="E301" s="185" t="s">
        <v>778</v>
      </c>
      <c r="F301" s="186" t="s">
        <v>779</v>
      </c>
      <c r="G301" s="187" t="s">
        <v>222</v>
      </c>
      <c r="H301" s="188">
        <v>2.6</v>
      </c>
      <c r="I301" s="189"/>
      <c r="J301" s="189">
        <f>ROUND(I301*H301,2)</f>
        <v>0</v>
      </c>
      <c r="K301" s="190"/>
      <c r="L301" s="35"/>
      <c r="M301" s="191" t="s">
        <v>1</v>
      </c>
      <c r="N301" s="192" t="s">
        <v>44</v>
      </c>
      <c r="O301" s="193">
        <v>0</v>
      </c>
      <c r="P301" s="193">
        <f>O301*H301</f>
        <v>0</v>
      </c>
      <c r="Q301" s="193">
        <v>0</v>
      </c>
      <c r="R301" s="193">
        <f>Q301*H301</f>
        <v>0</v>
      </c>
      <c r="S301" s="193">
        <v>0</v>
      </c>
      <c r="T301" s="194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95" t="s">
        <v>146</v>
      </c>
      <c r="AT301" s="195" t="s">
        <v>142</v>
      </c>
      <c r="AU301" s="195" t="s">
        <v>89</v>
      </c>
      <c r="AY301" s="15" t="s">
        <v>140</v>
      </c>
      <c r="BE301" s="196">
        <f>IF(N301="základní",J301,0)</f>
        <v>0</v>
      </c>
      <c r="BF301" s="196">
        <f>IF(N301="snížená",J301,0)</f>
        <v>0</v>
      </c>
      <c r="BG301" s="196">
        <f>IF(N301="zákl. přenesená",J301,0)</f>
        <v>0</v>
      </c>
      <c r="BH301" s="196">
        <f>IF(N301="sníž. přenesená",J301,0)</f>
        <v>0</v>
      </c>
      <c r="BI301" s="196">
        <f>IF(N301="nulová",J301,0)</f>
        <v>0</v>
      </c>
      <c r="BJ301" s="15" t="s">
        <v>87</v>
      </c>
      <c r="BK301" s="196">
        <f>ROUND(I301*H301,2)</f>
        <v>0</v>
      </c>
      <c r="BL301" s="15" t="s">
        <v>146</v>
      </c>
      <c r="BM301" s="195" t="s">
        <v>780</v>
      </c>
    </row>
    <row r="302" spans="1:65" s="13" customFormat="1">
      <c r="B302" s="197"/>
      <c r="C302" s="198"/>
      <c r="D302" s="199" t="s">
        <v>148</v>
      </c>
      <c r="E302" s="200" t="s">
        <v>1</v>
      </c>
      <c r="F302" s="201" t="s">
        <v>771</v>
      </c>
      <c r="G302" s="198"/>
      <c r="H302" s="202">
        <v>2.6</v>
      </c>
      <c r="I302" s="198"/>
      <c r="J302" s="198"/>
      <c r="K302" s="198"/>
      <c r="L302" s="203"/>
      <c r="M302" s="204"/>
      <c r="N302" s="205"/>
      <c r="O302" s="205"/>
      <c r="P302" s="205"/>
      <c r="Q302" s="205"/>
      <c r="R302" s="205"/>
      <c r="S302" s="205"/>
      <c r="T302" s="206"/>
      <c r="AT302" s="207" t="s">
        <v>148</v>
      </c>
      <c r="AU302" s="207" t="s">
        <v>89</v>
      </c>
      <c r="AV302" s="13" t="s">
        <v>89</v>
      </c>
      <c r="AW302" s="13" t="s">
        <v>36</v>
      </c>
      <c r="AX302" s="13" t="s">
        <v>87</v>
      </c>
      <c r="AY302" s="207" t="s">
        <v>140</v>
      </c>
    </row>
    <row r="303" spans="1:65" s="12" customFormat="1" ht="22.9" customHeight="1">
      <c r="B303" s="169"/>
      <c r="C303" s="170"/>
      <c r="D303" s="171" t="s">
        <v>78</v>
      </c>
      <c r="E303" s="182" t="s">
        <v>391</v>
      </c>
      <c r="F303" s="182" t="s">
        <v>370</v>
      </c>
      <c r="G303" s="170"/>
      <c r="H303" s="170"/>
      <c r="I303" s="170"/>
      <c r="J303" s="183">
        <f>BK303</f>
        <v>0</v>
      </c>
      <c r="K303" s="170"/>
      <c r="L303" s="174"/>
      <c r="M303" s="175"/>
      <c r="N303" s="176"/>
      <c r="O303" s="176"/>
      <c r="P303" s="177">
        <f>P304</f>
        <v>704.49775999999997</v>
      </c>
      <c r="Q303" s="176"/>
      <c r="R303" s="177">
        <f>R304</f>
        <v>0</v>
      </c>
      <c r="S303" s="176"/>
      <c r="T303" s="178">
        <f>T304</f>
        <v>0</v>
      </c>
      <c r="AR303" s="179" t="s">
        <v>87</v>
      </c>
      <c r="AT303" s="180" t="s">
        <v>78</v>
      </c>
      <c r="AU303" s="180" t="s">
        <v>87</v>
      </c>
      <c r="AY303" s="179" t="s">
        <v>140</v>
      </c>
      <c r="BK303" s="181">
        <f>BK304</f>
        <v>0</v>
      </c>
    </row>
    <row r="304" spans="1:65" s="2" customFormat="1" ht="16.5" customHeight="1">
      <c r="A304" s="30"/>
      <c r="B304" s="31"/>
      <c r="C304" s="184" t="s">
        <v>781</v>
      </c>
      <c r="D304" s="184" t="s">
        <v>142</v>
      </c>
      <c r="E304" s="185" t="s">
        <v>488</v>
      </c>
      <c r="F304" s="186" t="s">
        <v>489</v>
      </c>
      <c r="G304" s="187" t="s">
        <v>222</v>
      </c>
      <c r="H304" s="188">
        <v>476.012</v>
      </c>
      <c r="I304" s="189"/>
      <c r="J304" s="189">
        <f>ROUND(I304*H304,2)</f>
        <v>0</v>
      </c>
      <c r="K304" s="190"/>
      <c r="L304" s="35"/>
      <c r="M304" s="218" t="s">
        <v>1</v>
      </c>
      <c r="N304" s="219" t="s">
        <v>44</v>
      </c>
      <c r="O304" s="220">
        <v>1.48</v>
      </c>
      <c r="P304" s="220">
        <f>O304*H304</f>
        <v>704.49775999999997</v>
      </c>
      <c r="Q304" s="220">
        <v>0</v>
      </c>
      <c r="R304" s="220">
        <f>Q304*H304</f>
        <v>0</v>
      </c>
      <c r="S304" s="220">
        <v>0</v>
      </c>
      <c r="T304" s="221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95" t="s">
        <v>146</v>
      </c>
      <c r="AT304" s="195" t="s">
        <v>142</v>
      </c>
      <c r="AU304" s="195" t="s">
        <v>89</v>
      </c>
      <c r="AY304" s="15" t="s">
        <v>140</v>
      </c>
      <c r="BE304" s="196">
        <f>IF(N304="základní",J304,0)</f>
        <v>0</v>
      </c>
      <c r="BF304" s="196">
        <f>IF(N304="snížená",J304,0)</f>
        <v>0</v>
      </c>
      <c r="BG304" s="196">
        <f>IF(N304="zákl. přenesená",J304,0)</f>
        <v>0</v>
      </c>
      <c r="BH304" s="196">
        <f>IF(N304="sníž. přenesená",J304,0)</f>
        <v>0</v>
      </c>
      <c r="BI304" s="196">
        <f>IF(N304="nulová",J304,0)</f>
        <v>0</v>
      </c>
      <c r="BJ304" s="15" t="s">
        <v>87</v>
      </c>
      <c r="BK304" s="196">
        <f>ROUND(I304*H304,2)</f>
        <v>0</v>
      </c>
      <c r="BL304" s="15" t="s">
        <v>146</v>
      </c>
      <c r="BM304" s="195" t="s">
        <v>782</v>
      </c>
    </row>
    <row r="305" spans="1:31" s="2" customFormat="1" ht="6.95" customHeight="1">
      <c r="A305" s="30"/>
      <c r="B305" s="50"/>
      <c r="C305" s="51"/>
      <c r="D305" s="51"/>
      <c r="E305" s="51"/>
      <c r="F305" s="51"/>
      <c r="G305" s="51"/>
      <c r="H305" s="51"/>
      <c r="I305" s="51"/>
      <c r="J305" s="51"/>
      <c r="K305" s="51"/>
      <c r="L305" s="35"/>
      <c r="M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</row>
  </sheetData>
  <sheetProtection formatColumns="0" formatRows="0" autoFilter="0"/>
  <autoFilter ref="C123:K304" xr:uid="{00000000-0009-0000-0000-000003000000}"/>
  <mergeCells count="8">
    <mergeCell ref="E114:H114"/>
    <mergeCell ref="E116:H116"/>
    <mergeCell ref="L2:V2"/>
    <mergeCell ref="E7:H7"/>
    <mergeCell ref="E9:H9"/>
    <mergeCell ref="E27:H27"/>
    <mergeCell ref="E84:H84"/>
    <mergeCell ref="E86:H86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205"/>
  <sheetViews>
    <sheetView showGridLines="0" topLeftCell="A166" workbookViewId="0">
      <selection activeCell="I125" sqref="I125:I20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0"/>
    </row>
    <row r="2" spans="1:46" s="1" customFormat="1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5" t="s">
        <v>100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8"/>
      <c r="AT3" s="15" t="s">
        <v>89</v>
      </c>
    </row>
    <row r="4" spans="1:46" s="1" customFormat="1" ht="24.95" customHeight="1">
      <c r="B4" s="18"/>
      <c r="D4" s="106" t="s">
        <v>106</v>
      </c>
      <c r="L4" s="18"/>
      <c r="M4" s="107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8" t="s">
        <v>14</v>
      </c>
      <c r="L6" s="18"/>
    </row>
    <row r="7" spans="1:46" s="1" customFormat="1" ht="16.5" customHeight="1">
      <c r="B7" s="18"/>
      <c r="E7" s="330" t="str">
        <f>'Rekapitulace stavby'!K6</f>
        <v xml:space="preserve"> VALTICE – ul. Jiráskova a ul. Vilová, kanalizace a vodovod, SO 02 - Jiráskova</v>
      </c>
      <c r="F7" s="331"/>
      <c r="G7" s="331"/>
      <c r="H7" s="331"/>
      <c r="L7" s="18"/>
    </row>
    <row r="8" spans="1:46" s="2" customFormat="1" ht="12" customHeight="1">
      <c r="A8" s="30"/>
      <c r="B8" s="35"/>
      <c r="C8" s="30"/>
      <c r="D8" s="108" t="s">
        <v>107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332" t="s">
        <v>783</v>
      </c>
      <c r="F9" s="333"/>
      <c r="G9" s="333"/>
      <c r="H9" s="333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8" t="s">
        <v>16</v>
      </c>
      <c r="E11" s="30"/>
      <c r="F11" s="109" t="s">
        <v>97</v>
      </c>
      <c r="G11" s="30"/>
      <c r="H11" s="30"/>
      <c r="I11" s="108" t="s">
        <v>18</v>
      </c>
      <c r="J11" s="109" t="s">
        <v>492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8" t="s">
        <v>20</v>
      </c>
      <c r="E12" s="30"/>
      <c r="F12" s="109" t="s">
        <v>21</v>
      </c>
      <c r="G12" s="30"/>
      <c r="H12" s="30"/>
      <c r="I12" s="108" t="s">
        <v>22</v>
      </c>
      <c r="J12" s="110" t="str">
        <f>'Rekapitulace stavby'!AN8</f>
        <v>27. 5. 2020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21.75" customHeight="1">
      <c r="A13" s="30"/>
      <c r="B13" s="35"/>
      <c r="C13" s="30"/>
      <c r="D13" s="111" t="s">
        <v>24</v>
      </c>
      <c r="E13" s="30"/>
      <c r="F13" s="112" t="s">
        <v>25</v>
      </c>
      <c r="G13" s="30"/>
      <c r="H13" s="30"/>
      <c r="I13" s="111" t="s">
        <v>26</v>
      </c>
      <c r="J13" s="112" t="s">
        <v>397</v>
      </c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8" t="s">
        <v>28</v>
      </c>
      <c r="E14" s="30"/>
      <c r="F14" s="30"/>
      <c r="G14" s="30"/>
      <c r="H14" s="30"/>
      <c r="I14" s="108" t="s">
        <v>29</v>
      </c>
      <c r="J14" s="109" t="s">
        <v>1</v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9" t="s">
        <v>30</v>
      </c>
      <c r="F15" s="30"/>
      <c r="G15" s="30"/>
      <c r="H15" s="30"/>
      <c r="I15" s="108" t="s">
        <v>31</v>
      </c>
      <c r="J15" s="109" t="s">
        <v>1</v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8" t="s">
        <v>32</v>
      </c>
      <c r="E17" s="30"/>
      <c r="F17" s="30"/>
      <c r="G17" s="30"/>
      <c r="H17" s="30"/>
      <c r="I17" s="108" t="s">
        <v>29</v>
      </c>
      <c r="J17" s="109" t="s">
        <v>1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109" t="s">
        <v>33</v>
      </c>
      <c r="F18" s="30"/>
      <c r="G18" s="30"/>
      <c r="H18" s="30"/>
      <c r="I18" s="108" t="s">
        <v>31</v>
      </c>
      <c r="J18" s="109" t="s">
        <v>1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8" t="s">
        <v>34</v>
      </c>
      <c r="E20" s="30"/>
      <c r="F20" s="30"/>
      <c r="G20" s="30"/>
      <c r="H20" s="30"/>
      <c r="I20" s="108" t="s">
        <v>29</v>
      </c>
      <c r="J20" s="109" t="s">
        <v>1</v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9" t="s">
        <v>35</v>
      </c>
      <c r="F21" s="30"/>
      <c r="G21" s="30"/>
      <c r="H21" s="30"/>
      <c r="I21" s="108" t="s">
        <v>31</v>
      </c>
      <c r="J21" s="109" t="s">
        <v>1</v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8" t="s">
        <v>37</v>
      </c>
      <c r="E23" s="30"/>
      <c r="F23" s="30"/>
      <c r="G23" s="30"/>
      <c r="H23" s="30"/>
      <c r="I23" s="108" t="s">
        <v>29</v>
      </c>
      <c r="J23" s="109" t="s">
        <v>1</v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9" t="s">
        <v>35</v>
      </c>
      <c r="F24" s="30"/>
      <c r="G24" s="30"/>
      <c r="H24" s="30"/>
      <c r="I24" s="108" t="s">
        <v>31</v>
      </c>
      <c r="J24" s="109" t="s">
        <v>1</v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8" t="s">
        <v>38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3"/>
      <c r="B27" s="114"/>
      <c r="C27" s="113"/>
      <c r="D27" s="113"/>
      <c r="E27" s="334" t="s">
        <v>1</v>
      </c>
      <c r="F27" s="334"/>
      <c r="G27" s="334"/>
      <c r="H27" s="334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16"/>
      <c r="E29" s="116"/>
      <c r="F29" s="116"/>
      <c r="G29" s="116"/>
      <c r="H29" s="116"/>
      <c r="I29" s="116"/>
      <c r="J29" s="116"/>
      <c r="K29" s="116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7" t="s">
        <v>39</v>
      </c>
      <c r="E30" s="30"/>
      <c r="F30" s="30"/>
      <c r="G30" s="30"/>
      <c r="H30" s="30"/>
      <c r="I30" s="30"/>
      <c r="J30" s="118">
        <f>ROUND(J122,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5"/>
      <c r="C31" s="30"/>
      <c r="D31" s="116"/>
      <c r="E31" s="116"/>
      <c r="F31" s="116"/>
      <c r="G31" s="116"/>
      <c r="H31" s="116"/>
      <c r="I31" s="116"/>
      <c r="J31" s="116"/>
      <c r="K31" s="116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5"/>
      <c r="C32" s="30"/>
      <c r="D32" s="30"/>
      <c r="E32" s="30"/>
      <c r="F32" s="119" t="s">
        <v>41</v>
      </c>
      <c r="G32" s="30"/>
      <c r="H32" s="30"/>
      <c r="I32" s="119" t="s">
        <v>40</v>
      </c>
      <c r="J32" s="119" t="s">
        <v>42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5"/>
      <c r="C33" s="30"/>
      <c r="D33" s="120" t="s">
        <v>43</v>
      </c>
      <c r="E33" s="108" t="s">
        <v>44</v>
      </c>
      <c r="F33" s="121">
        <f>ROUND((SUM(BE122:BE204)),  2)</f>
        <v>0</v>
      </c>
      <c r="G33" s="30"/>
      <c r="H33" s="30"/>
      <c r="I33" s="122">
        <v>0.21</v>
      </c>
      <c r="J33" s="121">
        <f>ROUND(((SUM(BE122:BE204))*I33),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108" t="s">
        <v>45</v>
      </c>
      <c r="F34" s="121">
        <f>ROUND((SUM(BF122:BF204)),  2)</f>
        <v>0</v>
      </c>
      <c r="G34" s="30"/>
      <c r="H34" s="30"/>
      <c r="I34" s="122">
        <v>0.15</v>
      </c>
      <c r="J34" s="121">
        <f>ROUND(((SUM(BF122:BF204))*I34),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5"/>
      <c r="C35" s="30"/>
      <c r="D35" s="30"/>
      <c r="E35" s="108" t="s">
        <v>46</v>
      </c>
      <c r="F35" s="121">
        <f>ROUND((SUM(BG122:BG204)),  2)</f>
        <v>0</v>
      </c>
      <c r="G35" s="30"/>
      <c r="H35" s="30"/>
      <c r="I35" s="122">
        <v>0.21</v>
      </c>
      <c r="J35" s="121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5"/>
      <c r="C36" s="30"/>
      <c r="D36" s="30"/>
      <c r="E36" s="108" t="s">
        <v>47</v>
      </c>
      <c r="F36" s="121">
        <f>ROUND((SUM(BH122:BH204)),  2)</f>
        <v>0</v>
      </c>
      <c r="G36" s="30"/>
      <c r="H36" s="30"/>
      <c r="I36" s="122">
        <v>0.15</v>
      </c>
      <c r="J36" s="121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08" t="s">
        <v>48</v>
      </c>
      <c r="F37" s="121">
        <f>ROUND((SUM(BI122:BI204)),  2)</f>
        <v>0</v>
      </c>
      <c r="G37" s="30"/>
      <c r="H37" s="30"/>
      <c r="I37" s="122">
        <v>0</v>
      </c>
      <c r="J37" s="121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3"/>
      <c r="D39" s="124" t="s">
        <v>49</v>
      </c>
      <c r="E39" s="125"/>
      <c r="F39" s="125"/>
      <c r="G39" s="126" t="s">
        <v>50</v>
      </c>
      <c r="H39" s="127" t="s">
        <v>51</v>
      </c>
      <c r="I39" s="125"/>
      <c r="J39" s="128">
        <f>SUM(J30:J37)</f>
        <v>0</v>
      </c>
      <c r="K39" s="129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2" customFormat="1" ht="14.45" customHeight="1">
      <c r="B49" s="47"/>
      <c r="D49" s="130" t="s">
        <v>52</v>
      </c>
      <c r="E49" s="131"/>
      <c r="F49" s="131"/>
      <c r="G49" s="130" t="s">
        <v>53</v>
      </c>
      <c r="H49" s="131"/>
      <c r="I49" s="131"/>
      <c r="J49" s="131"/>
      <c r="K49" s="131"/>
      <c r="L49" s="47"/>
    </row>
    <row r="50" spans="1:31">
      <c r="B50" s="18"/>
      <c r="L50" s="18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 s="2" customFormat="1" ht="12.75">
      <c r="A60" s="30"/>
      <c r="B60" s="35"/>
      <c r="C60" s="30"/>
      <c r="D60" s="132" t="s">
        <v>54</v>
      </c>
      <c r="E60" s="133"/>
      <c r="F60" s="134" t="s">
        <v>55</v>
      </c>
      <c r="G60" s="132" t="s">
        <v>54</v>
      </c>
      <c r="H60" s="133"/>
      <c r="I60" s="133"/>
      <c r="J60" s="135" t="s">
        <v>55</v>
      </c>
      <c r="K60" s="133"/>
      <c r="L60" s="47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31">
      <c r="B61" s="18"/>
      <c r="L61" s="18"/>
    </row>
    <row r="62" spans="1:31">
      <c r="B62" s="18"/>
      <c r="L62" s="18"/>
    </row>
    <row r="63" spans="1:31">
      <c r="B63" s="18"/>
      <c r="L63" s="18"/>
    </row>
    <row r="64" spans="1:31" s="2" customFormat="1" ht="12.75">
      <c r="A64" s="30"/>
      <c r="B64" s="35"/>
      <c r="C64" s="30"/>
      <c r="D64" s="130" t="s">
        <v>56</v>
      </c>
      <c r="E64" s="136"/>
      <c r="F64" s="136"/>
      <c r="G64" s="130" t="s">
        <v>57</v>
      </c>
      <c r="H64" s="136"/>
      <c r="I64" s="136"/>
      <c r="J64" s="136"/>
      <c r="K64" s="136"/>
      <c r="L64" s="47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5" spans="1:31">
      <c r="B65" s="18"/>
      <c r="L65" s="18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 s="2" customFormat="1" ht="12.75">
      <c r="A75" s="30"/>
      <c r="B75" s="35"/>
      <c r="C75" s="30"/>
      <c r="D75" s="132" t="s">
        <v>54</v>
      </c>
      <c r="E75" s="133"/>
      <c r="F75" s="134" t="s">
        <v>55</v>
      </c>
      <c r="G75" s="132" t="s">
        <v>54</v>
      </c>
      <c r="H75" s="133"/>
      <c r="I75" s="133"/>
      <c r="J75" s="135" t="s">
        <v>55</v>
      </c>
      <c r="K75" s="133"/>
      <c r="L75" s="47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4.45" customHeight="1">
      <c r="A76" s="30"/>
      <c r="B76" s="137"/>
      <c r="C76" s="138"/>
      <c r="D76" s="138"/>
      <c r="E76" s="138"/>
      <c r="F76" s="138"/>
      <c r="G76" s="138"/>
      <c r="H76" s="138"/>
      <c r="I76" s="138"/>
      <c r="J76" s="138"/>
      <c r="K76" s="138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80" spans="1:31" s="2" customFormat="1" ht="6.95" customHeight="1">
      <c r="A80" s="30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47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47" s="2" customFormat="1" ht="24.95" customHeight="1">
      <c r="A81" s="30"/>
      <c r="B81" s="31"/>
      <c r="C81" s="21" t="s">
        <v>110</v>
      </c>
      <c r="D81" s="32"/>
      <c r="E81" s="32"/>
      <c r="F81" s="32"/>
      <c r="G81" s="32"/>
      <c r="H81" s="32"/>
      <c r="I81" s="32"/>
      <c r="J81" s="32"/>
      <c r="K81" s="32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6.95" customHeight="1">
      <c r="A82" s="30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12" customHeight="1">
      <c r="A83" s="30"/>
      <c r="B83" s="31"/>
      <c r="C83" s="26" t="s">
        <v>14</v>
      </c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6.5" customHeight="1">
      <c r="A84" s="30"/>
      <c r="B84" s="31"/>
      <c r="C84" s="32"/>
      <c r="D84" s="32"/>
      <c r="E84" s="327" t="str">
        <f>E7</f>
        <v xml:space="preserve"> VALTICE – ul. Jiráskova a ul. Vilová, kanalizace a vodovod, SO 02 - Jiráskova</v>
      </c>
      <c r="F84" s="328"/>
      <c r="G84" s="328"/>
      <c r="H84" s="328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2" customHeight="1">
      <c r="A85" s="30"/>
      <c r="B85" s="31"/>
      <c r="C85" s="26" t="s">
        <v>107</v>
      </c>
      <c r="D85" s="32"/>
      <c r="E85" s="32"/>
      <c r="F85" s="32"/>
      <c r="G85" s="32"/>
      <c r="H85" s="32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6.5" customHeight="1">
      <c r="A86" s="30"/>
      <c r="B86" s="31"/>
      <c r="C86" s="32"/>
      <c r="D86" s="32"/>
      <c r="E86" s="316" t="str">
        <f>E9</f>
        <v>SO 02.2.2 - Oprava vodovod - přípojky</v>
      </c>
      <c r="F86" s="329"/>
      <c r="G86" s="329"/>
      <c r="H86" s="329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6.95" customHeight="1">
      <c r="A87" s="30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12" customHeight="1">
      <c r="A88" s="30"/>
      <c r="B88" s="31"/>
      <c r="C88" s="26" t="s">
        <v>20</v>
      </c>
      <c r="D88" s="32"/>
      <c r="E88" s="32"/>
      <c r="F88" s="24" t="str">
        <f>F12</f>
        <v>Valtice</v>
      </c>
      <c r="G88" s="32"/>
      <c r="H88" s="32"/>
      <c r="I88" s="26" t="s">
        <v>22</v>
      </c>
      <c r="J88" s="62" t="str">
        <f>IF(J12="","",J12)</f>
        <v>27. 5. 2020</v>
      </c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6.95" customHeight="1">
      <c r="A89" s="30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15.2" customHeight="1">
      <c r="A90" s="30"/>
      <c r="B90" s="31"/>
      <c r="C90" s="26" t="s">
        <v>28</v>
      </c>
      <c r="D90" s="32"/>
      <c r="E90" s="32"/>
      <c r="F90" s="24" t="str">
        <f>E15</f>
        <v>Vodovody a kanalizace Břeclav, a.s.</v>
      </c>
      <c r="G90" s="32"/>
      <c r="H90" s="32"/>
      <c r="I90" s="26" t="s">
        <v>34</v>
      </c>
      <c r="J90" s="28" t="str">
        <f>E21</f>
        <v>Jiří Třináctý, DiS.</v>
      </c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6" t="s">
        <v>32</v>
      </c>
      <c r="D91" s="32"/>
      <c r="E91" s="32"/>
      <c r="F91" s="24" t="str">
        <f>IF(E18="","",E18)</f>
        <v>není znám</v>
      </c>
      <c r="G91" s="32"/>
      <c r="H91" s="32"/>
      <c r="I91" s="26" t="s">
        <v>37</v>
      </c>
      <c r="J91" s="28" t="str">
        <f>E24</f>
        <v>Jiří Třináctý, DiS.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0.35" customHeight="1">
      <c r="A92" s="30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29.25" customHeight="1">
      <c r="A93" s="30"/>
      <c r="B93" s="31"/>
      <c r="C93" s="141" t="s">
        <v>111</v>
      </c>
      <c r="D93" s="142"/>
      <c r="E93" s="142"/>
      <c r="F93" s="142"/>
      <c r="G93" s="142"/>
      <c r="H93" s="142"/>
      <c r="I93" s="142"/>
      <c r="J93" s="143" t="s">
        <v>112</v>
      </c>
      <c r="K93" s="14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10.35" customHeight="1">
      <c r="A94" s="30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22.9" customHeight="1">
      <c r="A95" s="30"/>
      <c r="B95" s="31"/>
      <c r="C95" s="144" t="s">
        <v>113</v>
      </c>
      <c r="D95" s="32"/>
      <c r="E95" s="32"/>
      <c r="F95" s="32"/>
      <c r="G95" s="32"/>
      <c r="H95" s="32"/>
      <c r="I95" s="32"/>
      <c r="J95" s="80">
        <f>J122</f>
        <v>0</v>
      </c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U95" s="15" t="s">
        <v>114</v>
      </c>
    </row>
    <row r="96" spans="1:47" s="9" customFormat="1" ht="24.95" customHeight="1">
      <c r="B96" s="145"/>
      <c r="C96" s="146"/>
      <c r="D96" s="147" t="s">
        <v>115</v>
      </c>
      <c r="E96" s="148"/>
      <c r="F96" s="148"/>
      <c r="G96" s="148"/>
      <c r="H96" s="148"/>
      <c r="I96" s="148"/>
      <c r="J96" s="149">
        <f>J123</f>
        <v>0</v>
      </c>
      <c r="K96" s="146"/>
      <c r="L96" s="150"/>
    </row>
    <row r="97" spans="1:31" s="10" customFormat="1" ht="19.899999999999999" customHeight="1">
      <c r="B97" s="151"/>
      <c r="C97" s="152"/>
      <c r="D97" s="153" t="s">
        <v>116</v>
      </c>
      <c r="E97" s="154"/>
      <c r="F97" s="154"/>
      <c r="G97" s="154"/>
      <c r="H97" s="154"/>
      <c r="I97" s="154"/>
      <c r="J97" s="155">
        <f>J124</f>
        <v>0</v>
      </c>
      <c r="K97" s="152"/>
      <c r="L97" s="156"/>
    </row>
    <row r="98" spans="1:31" s="10" customFormat="1" ht="19.899999999999999" customHeight="1">
      <c r="B98" s="151"/>
      <c r="C98" s="152"/>
      <c r="D98" s="153" t="s">
        <v>119</v>
      </c>
      <c r="E98" s="154"/>
      <c r="F98" s="154"/>
      <c r="G98" s="154"/>
      <c r="H98" s="154"/>
      <c r="I98" s="154"/>
      <c r="J98" s="155">
        <f>J161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120</v>
      </c>
      <c r="E99" s="154"/>
      <c r="F99" s="154"/>
      <c r="G99" s="154"/>
      <c r="H99" s="154"/>
      <c r="I99" s="154"/>
      <c r="J99" s="155">
        <f>J170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121</v>
      </c>
      <c r="E100" s="154"/>
      <c r="F100" s="154"/>
      <c r="G100" s="154"/>
      <c r="H100" s="154"/>
      <c r="I100" s="154"/>
      <c r="J100" s="155">
        <f>J195</f>
        <v>0</v>
      </c>
      <c r="K100" s="152"/>
      <c r="L100" s="156"/>
    </row>
    <row r="101" spans="1:31" s="10" customFormat="1" ht="14.85" customHeight="1">
      <c r="B101" s="151"/>
      <c r="C101" s="152"/>
      <c r="D101" s="153" t="s">
        <v>122</v>
      </c>
      <c r="E101" s="154"/>
      <c r="F101" s="154"/>
      <c r="G101" s="154"/>
      <c r="H101" s="154"/>
      <c r="I101" s="154"/>
      <c r="J101" s="155">
        <f>J196</f>
        <v>0</v>
      </c>
      <c r="K101" s="152"/>
      <c r="L101" s="156"/>
    </row>
    <row r="102" spans="1:31" s="10" customFormat="1" ht="19.899999999999999" customHeight="1">
      <c r="B102" s="151"/>
      <c r="C102" s="152"/>
      <c r="D102" s="153" t="s">
        <v>124</v>
      </c>
      <c r="E102" s="154"/>
      <c r="F102" s="154"/>
      <c r="G102" s="154"/>
      <c r="H102" s="154"/>
      <c r="I102" s="154"/>
      <c r="J102" s="155">
        <f>J203</f>
        <v>0</v>
      </c>
      <c r="K102" s="152"/>
      <c r="L102" s="156"/>
    </row>
    <row r="103" spans="1:31" s="2" customFormat="1" ht="21.75" customHeight="1">
      <c r="A103" s="30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47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7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21" t="s">
        <v>125</v>
      </c>
      <c r="D109" s="32"/>
      <c r="E109" s="32"/>
      <c r="F109" s="32"/>
      <c r="G109" s="32"/>
      <c r="H109" s="32"/>
      <c r="I109" s="32"/>
      <c r="J109" s="32"/>
      <c r="K109" s="32"/>
      <c r="L109" s="47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6" t="s">
        <v>14</v>
      </c>
      <c r="D111" s="32"/>
      <c r="E111" s="32"/>
      <c r="F111" s="32"/>
      <c r="G111" s="32"/>
      <c r="H111" s="32"/>
      <c r="I111" s="32"/>
      <c r="J111" s="32"/>
      <c r="K111" s="32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2"/>
      <c r="D112" s="32"/>
      <c r="E112" s="327" t="str">
        <f>E7</f>
        <v xml:space="preserve"> VALTICE – ul. Jiráskova a ul. Vilová, kanalizace a vodovod, SO 02 - Jiráskova</v>
      </c>
      <c r="F112" s="328"/>
      <c r="G112" s="328"/>
      <c r="H112" s="328"/>
      <c r="I112" s="32"/>
      <c r="J112" s="32"/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6" t="s">
        <v>107</v>
      </c>
      <c r="D113" s="32"/>
      <c r="E113" s="32"/>
      <c r="F113" s="32"/>
      <c r="G113" s="32"/>
      <c r="H113" s="32"/>
      <c r="I113" s="32"/>
      <c r="J113" s="32"/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2"/>
      <c r="D114" s="32"/>
      <c r="E114" s="316" t="str">
        <f>E9</f>
        <v>SO 02.2.2 - Oprava vodovod - přípojky</v>
      </c>
      <c r="F114" s="329"/>
      <c r="G114" s="329"/>
      <c r="H114" s="329"/>
      <c r="I114" s="32"/>
      <c r="J114" s="32"/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6" t="s">
        <v>20</v>
      </c>
      <c r="D116" s="32"/>
      <c r="E116" s="32"/>
      <c r="F116" s="24" t="str">
        <f>F12</f>
        <v>Valtice</v>
      </c>
      <c r="G116" s="32"/>
      <c r="H116" s="32"/>
      <c r="I116" s="26" t="s">
        <v>22</v>
      </c>
      <c r="J116" s="62" t="str">
        <f>IF(J12="","",J12)</f>
        <v>27. 5. 2020</v>
      </c>
      <c r="K116" s="32"/>
      <c r="L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6" t="s">
        <v>28</v>
      </c>
      <c r="D118" s="32"/>
      <c r="E118" s="32"/>
      <c r="F118" s="24" t="str">
        <f>E15</f>
        <v>Vodovody a kanalizace Břeclav, a.s.</v>
      </c>
      <c r="G118" s="32"/>
      <c r="H118" s="32"/>
      <c r="I118" s="26" t="s">
        <v>34</v>
      </c>
      <c r="J118" s="28" t="str">
        <f>E21</f>
        <v>Jiří Třináctý, DiS.</v>
      </c>
      <c r="K118" s="32"/>
      <c r="L118" s="47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6" t="s">
        <v>32</v>
      </c>
      <c r="D119" s="32"/>
      <c r="E119" s="32"/>
      <c r="F119" s="24" t="str">
        <f>IF(E18="","",E18)</f>
        <v>není znám</v>
      </c>
      <c r="G119" s="32"/>
      <c r="H119" s="32"/>
      <c r="I119" s="26" t="s">
        <v>37</v>
      </c>
      <c r="J119" s="28" t="str">
        <f>E24</f>
        <v>Jiří Třináctý, DiS.</v>
      </c>
      <c r="K119" s="32"/>
      <c r="L119" s="47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47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57"/>
      <c r="B121" s="158"/>
      <c r="C121" s="159" t="s">
        <v>126</v>
      </c>
      <c r="D121" s="160" t="s">
        <v>64</v>
      </c>
      <c r="E121" s="160" t="s">
        <v>60</v>
      </c>
      <c r="F121" s="160" t="s">
        <v>61</v>
      </c>
      <c r="G121" s="160" t="s">
        <v>127</v>
      </c>
      <c r="H121" s="160" t="s">
        <v>128</v>
      </c>
      <c r="I121" s="160" t="s">
        <v>129</v>
      </c>
      <c r="J121" s="161" t="s">
        <v>112</v>
      </c>
      <c r="K121" s="162" t="s">
        <v>130</v>
      </c>
      <c r="L121" s="163"/>
      <c r="M121" s="71" t="s">
        <v>1</v>
      </c>
      <c r="N121" s="72" t="s">
        <v>43</v>
      </c>
      <c r="O121" s="72" t="s">
        <v>131</v>
      </c>
      <c r="P121" s="72" t="s">
        <v>132</v>
      </c>
      <c r="Q121" s="72" t="s">
        <v>133</v>
      </c>
      <c r="R121" s="72" t="s">
        <v>134</v>
      </c>
      <c r="S121" s="72" t="s">
        <v>135</v>
      </c>
      <c r="T121" s="73" t="s">
        <v>136</v>
      </c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</row>
    <row r="122" spans="1:65" s="2" customFormat="1" ht="22.9" customHeight="1">
      <c r="A122" s="30"/>
      <c r="B122" s="31"/>
      <c r="C122" s="78" t="s">
        <v>137</v>
      </c>
      <c r="D122" s="32"/>
      <c r="E122" s="32"/>
      <c r="F122" s="32"/>
      <c r="G122" s="32"/>
      <c r="H122" s="32"/>
      <c r="I122" s="32"/>
      <c r="J122" s="164">
        <f>BK122</f>
        <v>0</v>
      </c>
      <c r="K122" s="32"/>
      <c r="L122" s="35"/>
      <c r="M122" s="74"/>
      <c r="N122" s="165"/>
      <c r="O122" s="75"/>
      <c r="P122" s="166">
        <f>P123</f>
        <v>1358.77874</v>
      </c>
      <c r="Q122" s="75"/>
      <c r="R122" s="166">
        <f>R123</f>
        <v>260.89292199999994</v>
      </c>
      <c r="S122" s="75"/>
      <c r="T122" s="167">
        <f>T123</f>
        <v>33.012500000000003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5" t="s">
        <v>78</v>
      </c>
      <c r="AU122" s="15" t="s">
        <v>114</v>
      </c>
      <c r="BK122" s="168">
        <f>BK123</f>
        <v>0</v>
      </c>
    </row>
    <row r="123" spans="1:65" s="12" customFormat="1" ht="25.9" customHeight="1">
      <c r="B123" s="169"/>
      <c r="C123" s="170"/>
      <c r="D123" s="171" t="s">
        <v>78</v>
      </c>
      <c r="E123" s="172" t="s">
        <v>138</v>
      </c>
      <c r="F123" s="172" t="s">
        <v>139</v>
      </c>
      <c r="G123" s="170"/>
      <c r="H123" s="170"/>
      <c r="I123" s="170"/>
      <c r="J123" s="173">
        <f>BK123</f>
        <v>0</v>
      </c>
      <c r="K123" s="170"/>
      <c r="L123" s="174"/>
      <c r="M123" s="175"/>
      <c r="N123" s="176"/>
      <c r="O123" s="176"/>
      <c r="P123" s="177">
        <f>P124+P161+P170+P195+P203</f>
        <v>1358.77874</v>
      </c>
      <c r="Q123" s="176"/>
      <c r="R123" s="177">
        <f>R124+R161+R170+R195+R203</f>
        <v>260.89292199999994</v>
      </c>
      <c r="S123" s="176"/>
      <c r="T123" s="178">
        <f>T124+T161+T170+T195+T203</f>
        <v>33.012500000000003</v>
      </c>
      <c r="AR123" s="179" t="s">
        <v>87</v>
      </c>
      <c r="AT123" s="180" t="s">
        <v>78</v>
      </c>
      <c r="AU123" s="180" t="s">
        <v>79</v>
      </c>
      <c r="AY123" s="179" t="s">
        <v>140</v>
      </c>
      <c r="BK123" s="181">
        <f>BK124+BK161+BK170+BK195+BK203</f>
        <v>0</v>
      </c>
    </row>
    <row r="124" spans="1:65" s="12" customFormat="1" ht="22.9" customHeight="1">
      <c r="B124" s="169"/>
      <c r="C124" s="170"/>
      <c r="D124" s="171" t="s">
        <v>78</v>
      </c>
      <c r="E124" s="182" t="s">
        <v>87</v>
      </c>
      <c r="F124" s="182" t="s">
        <v>141</v>
      </c>
      <c r="G124" s="170"/>
      <c r="H124" s="170"/>
      <c r="I124" s="170"/>
      <c r="J124" s="183">
        <f>BK124</f>
        <v>0</v>
      </c>
      <c r="K124" s="170"/>
      <c r="L124" s="174"/>
      <c r="M124" s="175"/>
      <c r="N124" s="176"/>
      <c r="O124" s="176"/>
      <c r="P124" s="177">
        <f>SUM(P125:P160)</f>
        <v>753.36860000000001</v>
      </c>
      <c r="Q124" s="176"/>
      <c r="R124" s="177">
        <f>SUM(R125:R160)</f>
        <v>248.71243999999999</v>
      </c>
      <c r="S124" s="176"/>
      <c r="T124" s="178">
        <f>SUM(T125:T160)</f>
        <v>33.012500000000003</v>
      </c>
      <c r="AR124" s="179" t="s">
        <v>87</v>
      </c>
      <c r="AT124" s="180" t="s">
        <v>78</v>
      </c>
      <c r="AU124" s="180" t="s">
        <v>87</v>
      </c>
      <c r="AY124" s="179" t="s">
        <v>140</v>
      </c>
      <c r="BK124" s="181">
        <f>SUM(BK125:BK160)</f>
        <v>0</v>
      </c>
    </row>
    <row r="125" spans="1:65" s="2" customFormat="1" ht="16.5" customHeight="1">
      <c r="A125" s="30"/>
      <c r="B125" s="31"/>
      <c r="C125" s="184" t="s">
        <v>87</v>
      </c>
      <c r="D125" s="184" t="s">
        <v>142</v>
      </c>
      <c r="E125" s="185" t="s">
        <v>398</v>
      </c>
      <c r="F125" s="186" t="s">
        <v>399</v>
      </c>
      <c r="G125" s="187" t="s">
        <v>145</v>
      </c>
      <c r="H125" s="188">
        <v>47.5</v>
      </c>
      <c r="I125" s="189"/>
      <c r="J125" s="189">
        <f>ROUND(I125*H125,2)</f>
        <v>0</v>
      </c>
      <c r="K125" s="190"/>
      <c r="L125" s="35"/>
      <c r="M125" s="191" t="s">
        <v>1</v>
      </c>
      <c r="N125" s="192" t="s">
        <v>44</v>
      </c>
      <c r="O125" s="193">
        <v>0.20799999999999999</v>
      </c>
      <c r="P125" s="193">
        <f>O125*H125</f>
        <v>9.879999999999999</v>
      </c>
      <c r="Q125" s="193">
        <v>0</v>
      </c>
      <c r="R125" s="193">
        <f>Q125*H125</f>
        <v>0</v>
      </c>
      <c r="S125" s="193">
        <v>0.255</v>
      </c>
      <c r="T125" s="194">
        <f>S125*H125</f>
        <v>12.112500000000001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95" t="s">
        <v>146</v>
      </c>
      <c r="AT125" s="195" t="s">
        <v>142</v>
      </c>
      <c r="AU125" s="195" t="s">
        <v>89</v>
      </c>
      <c r="AY125" s="15" t="s">
        <v>140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15" t="s">
        <v>87</v>
      </c>
      <c r="BK125" s="196">
        <f>ROUND(I125*H125,2)</f>
        <v>0</v>
      </c>
      <c r="BL125" s="15" t="s">
        <v>146</v>
      </c>
      <c r="BM125" s="195" t="s">
        <v>784</v>
      </c>
    </row>
    <row r="126" spans="1:65" s="13" customFormat="1">
      <c r="B126" s="197"/>
      <c r="C126" s="198"/>
      <c r="D126" s="199" t="s">
        <v>148</v>
      </c>
      <c r="E126" s="200" t="s">
        <v>1</v>
      </c>
      <c r="F126" s="201" t="s">
        <v>785</v>
      </c>
      <c r="G126" s="198"/>
      <c r="H126" s="202">
        <v>47.5</v>
      </c>
      <c r="I126" s="198"/>
      <c r="J126" s="198"/>
      <c r="K126" s="198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148</v>
      </c>
      <c r="AU126" s="207" t="s">
        <v>89</v>
      </c>
      <c r="AV126" s="13" t="s">
        <v>89</v>
      </c>
      <c r="AW126" s="13" t="s">
        <v>36</v>
      </c>
      <c r="AX126" s="13" t="s">
        <v>87</v>
      </c>
      <c r="AY126" s="207" t="s">
        <v>140</v>
      </c>
    </row>
    <row r="127" spans="1:65" s="2" customFormat="1" ht="16.5" customHeight="1">
      <c r="A127" s="30"/>
      <c r="B127" s="31"/>
      <c r="C127" s="184" t="s">
        <v>89</v>
      </c>
      <c r="D127" s="184" t="s">
        <v>142</v>
      </c>
      <c r="E127" s="185" t="s">
        <v>402</v>
      </c>
      <c r="F127" s="186" t="s">
        <v>403</v>
      </c>
      <c r="G127" s="187" t="s">
        <v>145</v>
      </c>
      <c r="H127" s="188">
        <v>47.5</v>
      </c>
      <c r="I127" s="189"/>
      <c r="J127" s="189">
        <f>ROUND(I127*H127,2)</f>
        <v>0</v>
      </c>
      <c r="K127" s="190"/>
      <c r="L127" s="35"/>
      <c r="M127" s="191" t="s">
        <v>1</v>
      </c>
      <c r="N127" s="192" t="s">
        <v>44</v>
      </c>
      <c r="O127" s="193">
        <v>0.185</v>
      </c>
      <c r="P127" s="193">
        <f>O127*H127</f>
        <v>8.7874999999999996</v>
      </c>
      <c r="Q127" s="193">
        <v>0</v>
      </c>
      <c r="R127" s="193">
        <f>Q127*H127</f>
        <v>0</v>
      </c>
      <c r="S127" s="193">
        <v>0.44</v>
      </c>
      <c r="T127" s="194">
        <f>S127*H127</f>
        <v>20.9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95" t="s">
        <v>146</v>
      </c>
      <c r="AT127" s="195" t="s">
        <v>142</v>
      </c>
      <c r="AU127" s="195" t="s">
        <v>89</v>
      </c>
      <c r="AY127" s="15" t="s">
        <v>140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5" t="s">
        <v>87</v>
      </c>
      <c r="BK127" s="196">
        <f>ROUND(I127*H127,2)</f>
        <v>0</v>
      </c>
      <c r="BL127" s="15" t="s">
        <v>146</v>
      </c>
      <c r="BM127" s="195" t="s">
        <v>786</v>
      </c>
    </row>
    <row r="128" spans="1:65" s="13" customFormat="1">
      <c r="B128" s="197"/>
      <c r="C128" s="198"/>
      <c r="D128" s="199" t="s">
        <v>148</v>
      </c>
      <c r="E128" s="200" t="s">
        <v>1</v>
      </c>
      <c r="F128" s="201" t="s">
        <v>787</v>
      </c>
      <c r="G128" s="198"/>
      <c r="H128" s="202">
        <v>47.5</v>
      </c>
      <c r="I128" s="198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148</v>
      </c>
      <c r="AU128" s="207" t="s">
        <v>89</v>
      </c>
      <c r="AV128" s="13" t="s">
        <v>89</v>
      </c>
      <c r="AW128" s="13" t="s">
        <v>36</v>
      </c>
      <c r="AX128" s="13" t="s">
        <v>87</v>
      </c>
      <c r="AY128" s="207" t="s">
        <v>140</v>
      </c>
    </row>
    <row r="129" spans="1:65" s="2" customFormat="1" ht="16.5" customHeight="1">
      <c r="A129" s="30"/>
      <c r="B129" s="31"/>
      <c r="C129" s="184" t="s">
        <v>155</v>
      </c>
      <c r="D129" s="184" t="s">
        <v>142</v>
      </c>
      <c r="E129" s="185" t="s">
        <v>172</v>
      </c>
      <c r="F129" s="186" t="s">
        <v>173</v>
      </c>
      <c r="G129" s="187" t="s">
        <v>174</v>
      </c>
      <c r="H129" s="188">
        <v>10</v>
      </c>
      <c r="I129" s="189"/>
      <c r="J129" s="189">
        <f>ROUND(I129*H129,2)</f>
        <v>0</v>
      </c>
      <c r="K129" s="190"/>
      <c r="L129" s="35"/>
      <c r="M129" s="191" t="s">
        <v>1</v>
      </c>
      <c r="N129" s="192" t="s">
        <v>44</v>
      </c>
      <c r="O129" s="193">
        <v>0.70299999999999996</v>
      </c>
      <c r="P129" s="193">
        <f>O129*H129</f>
        <v>7.0299999999999994</v>
      </c>
      <c r="Q129" s="193">
        <v>8.6800000000000002E-3</v>
      </c>
      <c r="R129" s="193">
        <f>Q129*H129</f>
        <v>8.6800000000000002E-2</v>
      </c>
      <c r="S129" s="193">
        <v>0</v>
      </c>
      <c r="T129" s="194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95" t="s">
        <v>146</v>
      </c>
      <c r="AT129" s="195" t="s">
        <v>142</v>
      </c>
      <c r="AU129" s="195" t="s">
        <v>89</v>
      </c>
      <c r="AY129" s="15" t="s">
        <v>140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5" t="s">
        <v>87</v>
      </c>
      <c r="BK129" s="196">
        <f>ROUND(I129*H129,2)</f>
        <v>0</v>
      </c>
      <c r="BL129" s="15" t="s">
        <v>146</v>
      </c>
      <c r="BM129" s="195" t="s">
        <v>788</v>
      </c>
    </row>
    <row r="130" spans="1:65" s="13" customFormat="1">
      <c r="B130" s="197"/>
      <c r="C130" s="198"/>
      <c r="D130" s="199" t="s">
        <v>148</v>
      </c>
      <c r="E130" s="200" t="s">
        <v>1</v>
      </c>
      <c r="F130" s="201" t="s">
        <v>410</v>
      </c>
      <c r="G130" s="198"/>
      <c r="H130" s="202">
        <v>10</v>
      </c>
      <c r="I130" s="198"/>
      <c r="J130" s="198"/>
      <c r="K130" s="198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148</v>
      </c>
      <c r="AU130" s="207" t="s">
        <v>89</v>
      </c>
      <c r="AV130" s="13" t="s">
        <v>89</v>
      </c>
      <c r="AW130" s="13" t="s">
        <v>36</v>
      </c>
      <c r="AX130" s="13" t="s">
        <v>87</v>
      </c>
      <c r="AY130" s="207" t="s">
        <v>140</v>
      </c>
    </row>
    <row r="131" spans="1:65" s="2" customFormat="1" ht="16.5" customHeight="1">
      <c r="A131" s="30"/>
      <c r="B131" s="31"/>
      <c r="C131" s="184" t="s">
        <v>146</v>
      </c>
      <c r="D131" s="184" t="s">
        <v>142</v>
      </c>
      <c r="E131" s="185" t="s">
        <v>178</v>
      </c>
      <c r="F131" s="186" t="s">
        <v>179</v>
      </c>
      <c r="G131" s="187" t="s">
        <v>174</v>
      </c>
      <c r="H131" s="188">
        <v>38</v>
      </c>
      <c r="I131" s="189"/>
      <c r="J131" s="189">
        <f>ROUND(I131*H131,2)</f>
        <v>0</v>
      </c>
      <c r="K131" s="190"/>
      <c r="L131" s="35"/>
      <c r="M131" s="191" t="s">
        <v>1</v>
      </c>
      <c r="N131" s="192" t="s">
        <v>44</v>
      </c>
      <c r="O131" s="193">
        <v>0.54700000000000004</v>
      </c>
      <c r="P131" s="193">
        <f>O131*H131</f>
        <v>20.786000000000001</v>
      </c>
      <c r="Q131" s="193">
        <v>3.6900000000000002E-2</v>
      </c>
      <c r="R131" s="193">
        <f>Q131*H131</f>
        <v>1.4022000000000001</v>
      </c>
      <c r="S131" s="193">
        <v>0</v>
      </c>
      <c r="T131" s="194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95" t="s">
        <v>146</v>
      </c>
      <c r="AT131" s="195" t="s">
        <v>142</v>
      </c>
      <c r="AU131" s="195" t="s">
        <v>89</v>
      </c>
      <c r="AY131" s="15" t="s">
        <v>140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5" t="s">
        <v>87</v>
      </c>
      <c r="BK131" s="196">
        <f>ROUND(I131*H131,2)</f>
        <v>0</v>
      </c>
      <c r="BL131" s="15" t="s">
        <v>146</v>
      </c>
      <c r="BM131" s="195" t="s">
        <v>789</v>
      </c>
    </row>
    <row r="132" spans="1:65" s="13" customFormat="1">
      <c r="B132" s="197"/>
      <c r="C132" s="198"/>
      <c r="D132" s="199" t="s">
        <v>148</v>
      </c>
      <c r="E132" s="200" t="s">
        <v>1</v>
      </c>
      <c r="F132" s="201" t="s">
        <v>412</v>
      </c>
      <c r="G132" s="198"/>
      <c r="H132" s="202">
        <v>38</v>
      </c>
      <c r="I132" s="198"/>
      <c r="J132" s="198"/>
      <c r="K132" s="198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148</v>
      </c>
      <c r="AU132" s="207" t="s">
        <v>89</v>
      </c>
      <c r="AV132" s="13" t="s">
        <v>89</v>
      </c>
      <c r="AW132" s="13" t="s">
        <v>36</v>
      </c>
      <c r="AX132" s="13" t="s">
        <v>87</v>
      </c>
      <c r="AY132" s="207" t="s">
        <v>140</v>
      </c>
    </row>
    <row r="133" spans="1:65" s="2" customFormat="1" ht="16.5" customHeight="1">
      <c r="A133" s="30"/>
      <c r="B133" s="31"/>
      <c r="C133" s="184" t="s">
        <v>166</v>
      </c>
      <c r="D133" s="184" t="s">
        <v>142</v>
      </c>
      <c r="E133" s="185" t="s">
        <v>183</v>
      </c>
      <c r="F133" s="186" t="s">
        <v>184</v>
      </c>
      <c r="G133" s="187" t="s">
        <v>185</v>
      </c>
      <c r="H133" s="188">
        <v>192</v>
      </c>
      <c r="I133" s="189"/>
      <c r="J133" s="189">
        <f>ROUND(I133*H133,2)</f>
        <v>0</v>
      </c>
      <c r="K133" s="190"/>
      <c r="L133" s="35"/>
      <c r="M133" s="191" t="s">
        <v>1</v>
      </c>
      <c r="N133" s="192" t="s">
        <v>44</v>
      </c>
      <c r="O133" s="193">
        <v>1.7629999999999999</v>
      </c>
      <c r="P133" s="193">
        <f>O133*H133</f>
        <v>338.49599999999998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95" t="s">
        <v>146</v>
      </c>
      <c r="AT133" s="195" t="s">
        <v>142</v>
      </c>
      <c r="AU133" s="195" t="s">
        <v>89</v>
      </c>
      <c r="AY133" s="15" t="s">
        <v>140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5" t="s">
        <v>87</v>
      </c>
      <c r="BK133" s="196">
        <f>ROUND(I133*H133,2)</f>
        <v>0</v>
      </c>
      <c r="BL133" s="15" t="s">
        <v>146</v>
      </c>
      <c r="BM133" s="195" t="s">
        <v>790</v>
      </c>
    </row>
    <row r="134" spans="1:65" s="13" customFormat="1">
      <c r="B134" s="197"/>
      <c r="C134" s="198"/>
      <c r="D134" s="199" t="s">
        <v>148</v>
      </c>
      <c r="E134" s="200" t="s">
        <v>1</v>
      </c>
      <c r="F134" s="201" t="s">
        <v>414</v>
      </c>
      <c r="G134" s="198"/>
      <c r="H134" s="202">
        <v>192</v>
      </c>
      <c r="I134" s="198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148</v>
      </c>
      <c r="AU134" s="207" t="s">
        <v>89</v>
      </c>
      <c r="AV134" s="13" t="s">
        <v>89</v>
      </c>
      <c r="AW134" s="13" t="s">
        <v>36</v>
      </c>
      <c r="AX134" s="13" t="s">
        <v>87</v>
      </c>
      <c r="AY134" s="207" t="s">
        <v>140</v>
      </c>
    </row>
    <row r="135" spans="1:65" s="2" customFormat="1" ht="16.5" customHeight="1">
      <c r="A135" s="30"/>
      <c r="B135" s="31"/>
      <c r="C135" s="184" t="s">
        <v>171</v>
      </c>
      <c r="D135" s="184" t="s">
        <v>142</v>
      </c>
      <c r="E135" s="185" t="s">
        <v>415</v>
      </c>
      <c r="F135" s="186" t="s">
        <v>416</v>
      </c>
      <c r="G135" s="187" t="s">
        <v>185</v>
      </c>
      <c r="H135" s="188">
        <v>133</v>
      </c>
      <c r="I135" s="189"/>
      <c r="J135" s="189">
        <f>ROUND(I135*H135,2)</f>
        <v>0</v>
      </c>
      <c r="K135" s="190"/>
      <c r="L135" s="35"/>
      <c r="M135" s="191" t="s">
        <v>1</v>
      </c>
      <c r="N135" s="192" t="s">
        <v>44</v>
      </c>
      <c r="O135" s="193">
        <v>0.72</v>
      </c>
      <c r="P135" s="193">
        <f>O135*H135</f>
        <v>95.759999999999991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95" t="s">
        <v>146</v>
      </c>
      <c r="AT135" s="195" t="s">
        <v>142</v>
      </c>
      <c r="AU135" s="195" t="s">
        <v>89</v>
      </c>
      <c r="AY135" s="15" t="s">
        <v>140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5" t="s">
        <v>87</v>
      </c>
      <c r="BK135" s="196">
        <f>ROUND(I135*H135,2)</f>
        <v>0</v>
      </c>
      <c r="BL135" s="15" t="s">
        <v>146</v>
      </c>
      <c r="BM135" s="195" t="s">
        <v>791</v>
      </c>
    </row>
    <row r="136" spans="1:65" s="13" customFormat="1">
      <c r="B136" s="197"/>
      <c r="C136" s="198"/>
      <c r="D136" s="199" t="s">
        <v>148</v>
      </c>
      <c r="E136" s="200" t="s">
        <v>1</v>
      </c>
      <c r="F136" s="201" t="s">
        <v>792</v>
      </c>
      <c r="G136" s="198"/>
      <c r="H136" s="202">
        <v>133</v>
      </c>
      <c r="I136" s="198"/>
      <c r="J136" s="198"/>
      <c r="K136" s="198"/>
      <c r="L136" s="203"/>
      <c r="M136" s="204"/>
      <c r="N136" s="205"/>
      <c r="O136" s="205"/>
      <c r="P136" s="205"/>
      <c r="Q136" s="205"/>
      <c r="R136" s="205"/>
      <c r="S136" s="205"/>
      <c r="T136" s="206"/>
      <c r="AT136" s="207" t="s">
        <v>148</v>
      </c>
      <c r="AU136" s="207" t="s">
        <v>89</v>
      </c>
      <c r="AV136" s="13" t="s">
        <v>89</v>
      </c>
      <c r="AW136" s="13" t="s">
        <v>36</v>
      </c>
      <c r="AX136" s="13" t="s">
        <v>87</v>
      </c>
      <c r="AY136" s="207" t="s">
        <v>140</v>
      </c>
    </row>
    <row r="137" spans="1:65" s="2" customFormat="1" ht="16.5" customHeight="1">
      <c r="A137" s="30"/>
      <c r="B137" s="31"/>
      <c r="C137" s="184" t="s">
        <v>177</v>
      </c>
      <c r="D137" s="184" t="s">
        <v>142</v>
      </c>
      <c r="E137" s="185" t="s">
        <v>515</v>
      </c>
      <c r="F137" s="186" t="s">
        <v>516</v>
      </c>
      <c r="G137" s="187" t="s">
        <v>145</v>
      </c>
      <c r="H137" s="188">
        <v>266</v>
      </c>
      <c r="I137" s="189"/>
      <c r="J137" s="189">
        <f>ROUND(I137*H137,2)</f>
        <v>0</v>
      </c>
      <c r="K137" s="190"/>
      <c r="L137" s="35"/>
      <c r="M137" s="191" t="s">
        <v>1</v>
      </c>
      <c r="N137" s="192" t="s">
        <v>44</v>
      </c>
      <c r="O137" s="193">
        <v>0.23599999999999999</v>
      </c>
      <c r="P137" s="193">
        <f>O137*H137</f>
        <v>62.775999999999996</v>
      </c>
      <c r="Q137" s="193">
        <v>8.4000000000000003E-4</v>
      </c>
      <c r="R137" s="193">
        <f>Q137*H137</f>
        <v>0.22344</v>
      </c>
      <c r="S137" s="193">
        <v>0</v>
      </c>
      <c r="T137" s="194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95" t="s">
        <v>146</v>
      </c>
      <c r="AT137" s="195" t="s">
        <v>142</v>
      </c>
      <c r="AU137" s="195" t="s">
        <v>89</v>
      </c>
      <c r="AY137" s="15" t="s">
        <v>140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5" t="s">
        <v>87</v>
      </c>
      <c r="BK137" s="196">
        <f>ROUND(I137*H137,2)</f>
        <v>0</v>
      </c>
      <c r="BL137" s="15" t="s">
        <v>146</v>
      </c>
      <c r="BM137" s="195" t="s">
        <v>793</v>
      </c>
    </row>
    <row r="138" spans="1:65" s="13" customFormat="1">
      <c r="B138" s="197"/>
      <c r="C138" s="198"/>
      <c r="D138" s="199" t="s">
        <v>148</v>
      </c>
      <c r="E138" s="200" t="s">
        <v>1</v>
      </c>
      <c r="F138" s="201" t="s">
        <v>794</v>
      </c>
      <c r="G138" s="198"/>
      <c r="H138" s="202">
        <v>266</v>
      </c>
      <c r="I138" s="198"/>
      <c r="J138" s="198"/>
      <c r="K138" s="198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148</v>
      </c>
      <c r="AU138" s="207" t="s">
        <v>89</v>
      </c>
      <c r="AV138" s="13" t="s">
        <v>89</v>
      </c>
      <c r="AW138" s="13" t="s">
        <v>36</v>
      </c>
      <c r="AX138" s="13" t="s">
        <v>87</v>
      </c>
      <c r="AY138" s="207" t="s">
        <v>140</v>
      </c>
    </row>
    <row r="139" spans="1:65" s="2" customFormat="1" ht="16.5" customHeight="1">
      <c r="A139" s="30"/>
      <c r="B139" s="31"/>
      <c r="C139" s="184" t="s">
        <v>182</v>
      </c>
      <c r="D139" s="184" t="s">
        <v>142</v>
      </c>
      <c r="E139" s="185" t="s">
        <v>519</v>
      </c>
      <c r="F139" s="186" t="s">
        <v>520</v>
      </c>
      <c r="G139" s="187" t="s">
        <v>145</v>
      </c>
      <c r="H139" s="188">
        <v>266</v>
      </c>
      <c r="I139" s="189"/>
      <c r="J139" s="189">
        <f>ROUND(I139*H139,2)</f>
        <v>0</v>
      </c>
      <c r="K139" s="190"/>
      <c r="L139" s="35"/>
      <c r="M139" s="191" t="s">
        <v>1</v>
      </c>
      <c r="N139" s="192" t="s">
        <v>44</v>
      </c>
      <c r="O139" s="193">
        <v>0.216</v>
      </c>
      <c r="P139" s="193">
        <f>O139*H139</f>
        <v>57.455999999999996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95" t="s">
        <v>146</v>
      </c>
      <c r="AT139" s="195" t="s">
        <v>142</v>
      </c>
      <c r="AU139" s="195" t="s">
        <v>89</v>
      </c>
      <c r="AY139" s="15" t="s">
        <v>140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5" t="s">
        <v>87</v>
      </c>
      <c r="BK139" s="196">
        <f>ROUND(I139*H139,2)</f>
        <v>0</v>
      </c>
      <c r="BL139" s="15" t="s">
        <v>146</v>
      </c>
      <c r="BM139" s="195" t="s">
        <v>795</v>
      </c>
    </row>
    <row r="140" spans="1:65" s="13" customFormat="1">
      <c r="B140" s="197"/>
      <c r="C140" s="198"/>
      <c r="D140" s="199" t="s">
        <v>148</v>
      </c>
      <c r="E140" s="200" t="s">
        <v>1</v>
      </c>
      <c r="F140" s="201" t="s">
        <v>794</v>
      </c>
      <c r="G140" s="198"/>
      <c r="H140" s="202">
        <v>266</v>
      </c>
      <c r="I140" s="198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148</v>
      </c>
      <c r="AU140" s="207" t="s">
        <v>89</v>
      </c>
      <c r="AV140" s="13" t="s">
        <v>89</v>
      </c>
      <c r="AW140" s="13" t="s">
        <v>36</v>
      </c>
      <c r="AX140" s="13" t="s">
        <v>87</v>
      </c>
      <c r="AY140" s="207" t="s">
        <v>140</v>
      </c>
    </row>
    <row r="141" spans="1:65" s="2" customFormat="1" ht="16.5" customHeight="1">
      <c r="A141" s="30"/>
      <c r="B141" s="31"/>
      <c r="C141" s="184" t="s">
        <v>188</v>
      </c>
      <c r="D141" s="184" t="s">
        <v>142</v>
      </c>
      <c r="E141" s="185" t="s">
        <v>423</v>
      </c>
      <c r="F141" s="186" t="s">
        <v>424</v>
      </c>
      <c r="G141" s="187" t="s">
        <v>185</v>
      </c>
      <c r="H141" s="188">
        <v>133</v>
      </c>
      <c r="I141" s="189"/>
      <c r="J141" s="189">
        <f>ROUND(I141*H141,2)</f>
        <v>0</v>
      </c>
      <c r="K141" s="190"/>
      <c r="L141" s="35"/>
      <c r="M141" s="191" t="s">
        <v>1</v>
      </c>
      <c r="N141" s="192" t="s">
        <v>44</v>
      </c>
      <c r="O141" s="193">
        <v>0.34499999999999997</v>
      </c>
      <c r="P141" s="193">
        <f>O141*H141</f>
        <v>45.884999999999998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95" t="s">
        <v>146</v>
      </c>
      <c r="AT141" s="195" t="s">
        <v>142</v>
      </c>
      <c r="AU141" s="195" t="s">
        <v>89</v>
      </c>
      <c r="AY141" s="15" t="s">
        <v>140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5" t="s">
        <v>87</v>
      </c>
      <c r="BK141" s="196">
        <f>ROUND(I141*H141,2)</f>
        <v>0</v>
      </c>
      <c r="BL141" s="15" t="s">
        <v>146</v>
      </c>
      <c r="BM141" s="195" t="s">
        <v>796</v>
      </c>
    </row>
    <row r="142" spans="1:65" s="13" customFormat="1">
      <c r="B142" s="197"/>
      <c r="C142" s="198"/>
      <c r="D142" s="199" t="s">
        <v>148</v>
      </c>
      <c r="E142" s="200" t="s">
        <v>1</v>
      </c>
      <c r="F142" s="201" t="s">
        <v>797</v>
      </c>
      <c r="G142" s="198"/>
      <c r="H142" s="202">
        <v>133</v>
      </c>
      <c r="I142" s="198"/>
      <c r="J142" s="198"/>
      <c r="K142" s="198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148</v>
      </c>
      <c r="AU142" s="207" t="s">
        <v>89</v>
      </c>
      <c r="AV142" s="13" t="s">
        <v>89</v>
      </c>
      <c r="AW142" s="13" t="s">
        <v>36</v>
      </c>
      <c r="AX142" s="13" t="s">
        <v>87</v>
      </c>
      <c r="AY142" s="207" t="s">
        <v>140</v>
      </c>
    </row>
    <row r="143" spans="1:65" s="2" customFormat="1" ht="16.5" customHeight="1">
      <c r="A143" s="30"/>
      <c r="B143" s="31"/>
      <c r="C143" s="184" t="s">
        <v>193</v>
      </c>
      <c r="D143" s="184" t="s">
        <v>142</v>
      </c>
      <c r="E143" s="185" t="s">
        <v>209</v>
      </c>
      <c r="F143" s="186" t="s">
        <v>210</v>
      </c>
      <c r="G143" s="187" t="s">
        <v>185</v>
      </c>
      <c r="H143" s="188">
        <v>133</v>
      </c>
      <c r="I143" s="189"/>
      <c r="J143" s="189">
        <f>ROUND(I143*H143,2)</f>
        <v>0</v>
      </c>
      <c r="K143" s="190"/>
      <c r="L143" s="35"/>
      <c r="M143" s="191" t="s">
        <v>1</v>
      </c>
      <c r="N143" s="192" t="s">
        <v>44</v>
      </c>
      <c r="O143" s="193">
        <v>8.6999999999999994E-2</v>
      </c>
      <c r="P143" s="193">
        <f>O143*H143</f>
        <v>11.571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95" t="s">
        <v>146</v>
      </c>
      <c r="AT143" s="195" t="s">
        <v>142</v>
      </c>
      <c r="AU143" s="195" t="s">
        <v>89</v>
      </c>
      <c r="AY143" s="15" t="s">
        <v>140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5" t="s">
        <v>87</v>
      </c>
      <c r="BK143" s="196">
        <f>ROUND(I143*H143,2)</f>
        <v>0</v>
      </c>
      <c r="BL143" s="15" t="s">
        <v>146</v>
      </c>
      <c r="BM143" s="195" t="s">
        <v>798</v>
      </c>
    </row>
    <row r="144" spans="1:65" s="13" customFormat="1">
      <c r="B144" s="197"/>
      <c r="C144" s="198"/>
      <c r="D144" s="199" t="s">
        <v>148</v>
      </c>
      <c r="E144" s="200" t="s">
        <v>1</v>
      </c>
      <c r="F144" s="201" t="s">
        <v>797</v>
      </c>
      <c r="G144" s="198"/>
      <c r="H144" s="202">
        <v>133</v>
      </c>
      <c r="I144" s="198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148</v>
      </c>
      <c r="AU144" s="207" t="s">
        <v>89</v>
      </c>
      <c r="AV144" s="13" t="s">
        <v>89</v>
      </c>
      <c r="AW144" s="13" t="s">
        <v>36</v>
      </c>
      <c r="AX144" s="13" t="s">
        <v>87</v>
      </c>
      <c r="AY144" s="207" t="s">
        <v>140</v>
      </c>
    </row>
    <row r="145" spans="1:65" s="2" customFormat="1" ht="16.5" customHeight="1">
      <c r="A145" s="30"/>
      <c r="B145" s="31"/>
      <c r="C145" s="184" t="s">
        <v>198</v>
      </c>
      <c r="D145" s="184" t="s">
        <v>142</v>
      </c>
      <c r="E145" s="185" t="s">
        <v>428</v>
      </c>
      <c r="F145" s="186" t="s">
        <v>429</v>
      </c>
      <c r="G145" s="187" t="s">
        <v>185</v>
      </c>
      <c r="H145" s="188">
        <v>133</v>
      </c>
      <c r="I145" s="189"/>
      <c r="J145" s="189">
        <f>ROUND(I145*H145,2)</f>
        <v>0</v>
      </c>
      <c r="K145" s="190"/>
      <c r="L145" s="35"/>
      <c r="M145" s="191" t="s">
        <v>1</v>
      </c>
      <c r="N145" s="192" t="s">
        <v>44</v>
      </c>
      <c r="O145" s="193">
        <v>9.7000000000000003E-2</v>
      </c>
      <c r="P145" s="193">
        <f>O145*H145</f>
        <v>12.901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95" t="s">
        <v>146</v>
      </c>
      <c r="AT145" s="195" t="s">
        <v>142</v>
      </c>
      <c r="AU145" s="195" t="s">
        <v>89</v>
      </c>
      <c r="AY145" s="15" t="s">
        <v>140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5" t="s">
        <v>87</v>
      </c>
      <c r="BK145" s="196">
        <f>ROUND(I145*H145,2)</f>
        <v>0</v>
      </c>
      <c r="BL145" s="15" t="s">
        <v>146</v>
      </c>
      <c r="BM145" s="195" t="s">
        <v>799</v>
      </c>
    </row>
    <row r="146" spans="1:65" s="13" customFormat="1">
      <c r="B146" s="197"/>
      <c r="C146" s="198"/>
      <c r="D146" s="199" t="s">
        <v>148</v>
      </c>
      <c r="E146" s="200" t="s">
        <v>1</v>
      </c>
      <c r="F146" s="201" t="s">
        <v>797</v>
      </c>
      <c r="G146" s="198"/>
      <c r="H146" s="202">
        <v>133</v>
      </c>
      <c r="I146" s="198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148</v>
      </c>
      <c r="AU146" s="207" t="s">
        <v>89</v>
      </c>
      <c r="AV146" s="13" t="s">
        <v>89</v>
      </c>
      <c r="AW146" s="13" t="s">
        <v>36</v>
      </c>
      <c r="AX146" s="13" t="s">
        <v>87</v>
      </c>
      <c r="AY146" s="207" t="s">
        <v>140</v>
      </c>
    </row>
    <row r="147" spans="1:65" s="2" customFormat="1" ht="16.5" customHeight="1">
      <c r="A147" s="30"/>
      <c r="B147" s="31"/>
      <c r="C147" s="184" t="s">
        <v>203</v>
      </c>
      <c r="D147" s="184" t="s">
        <v>142</v>
      </c>
      <c r="E147" s="185" t="s">
        <v>216</v>
      </c>
      <c r="F147" s="186" t="s">
        <v>217</v>
      </c>
      <c r="G147" s="187" t="s">
        <v>185</v>
      </c>
      <c r="H147" s="188">
        <v>133</v>
      </c>
      <c r="I147" s="189"/>
      <c r="J147" s="189">
        <f>ROUND(I147*H147,2)</f>
        <v>0</v>
      </c>
      <c r="K147" s="190"/>
      <c r="L147" s="35"/>
      <c r="M147" s="191" t="s">
        <v>1</v>
      </c>
      <c r="N147" s="192" t="s">
        <v>44</v>
      </c>
      <c r="O147" s="193">
        <v>3.1E-2</v>
      </c>
      <c r="P147" s="193">
        <f>O147*H147</f>
        <v>4.1230000000000002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95" t="s">
        <v>146</v>
      </c>
      <c r="AT147" s="195" t="s">
        <v>142</v>
      </c>
      <c r="AU147" s="195" t="s">
        <v>89</v>
      </c>
      <c r="AY147" s="15" t="s">
        <v>140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5" t="s">
        <v>87</v>
      </c>
      <c r="BK147" s="196">
        <f>ROUND(I147*H147,2)</f>
        <v>0</v>
      </c>
      <c r="BL147" s="15" t="s">
        <v>146</v>
      </c>
      <c r="BM147" s="195" t="s">
        <v>800</v>
      </c>
    </row>
    <row r="148" spans="1:65" s="13" customFormat="1">
      <c r="B148" s="197"/>
      <c r="C148" s="198"/>
      <c r="D148" s="199" t="s">
        <v>148</v>
      </c>
      <c r="E148" s="200" t="s">
        <v>1</v>
      </c>
      <c r="F148" s="201" t="s">
        <v>797</v>
      </c>
      <c r="G148" s="198"/>
      <c r="H148" s="202">
        <v>133</v>
      </c>
      <c r="I148" s="198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148</v>
      </c>
      <c r="AU148" s="207" t="s">
        <v>89</v>
      </c>
      <c r="AV148" s="13" t="s">
        <v>89</v>
      </c>
      <c r="AW148" s="13" t="s">
        <v>36</v>
      </c>
      <c r="AX148" s="13" t="s">
        <v>87</v>
      </c>
      <c r="AY148" s="207" t="s">
        <v>140</v>
      </c>
    </row>
    <row r="149" spans="1:65" s="2" customFormat="1" ht="16.5" customHeight="1">
      <c r="A149" s="30"/>
      <c r="B149" s="31"/>
      <c r="C149" s="184" t="s">
        <v>208</v>
      </c>
      <c r="D149" s="184" t="s">
        <v>142</v>
      </c>
      <c r="E149" s="185" t="s">
        <v>220</v>
      </c>
      <c r="F149" s="186" t="s">
        <v>221</v>
      </c>
      <c r="G149" s="187" t="s">
        <v>222</v>
      </c>
      <c r="H149" s="188">
        <v>28.5</v>
      </c>
      <c r="I149" s="189"/>
      <c r="J149" s="189">
        <f>ROUND(I149*H149,2)</f>
        <v>0</v>
      </c>
      <c r="K149" s="190"/>
      <c r="L149" s="35"/>
      <c r="M149" s="191" t="s">
        <v>1</v>
      </c>
      <c r="N149" s="192" t="s">
        <v>44</v>
      </c>
      <c r="O149" s="193">
        <v>0</v>
      </c>
      <c r="P149" s="193">
        <f>O149*H149</f>
        <v>0</v>
      </c>
      <c r="Q149" s="193">
        <v>0</v>
      </c>
      <c r="R149" s="193">
        <f>Q149*H149</f>
        <v>0</v>
      </c>
      <c r="S149" s="193">
        <v>0</v>
      </c>
      <c r="T149" s="194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95" t="s">
        <v>146</v>
      </c>
      <c r="AT149" s="195" t="s">
        <v>142</v>
      </c>
      <c r="AU149" s="195" t="s">
        <v>89</v>
      </c>
      <c r="AY149" s="15" t="s">
        <v>140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5" t="s">
        <v>87</v>
      </c>
      <c r="BK149" s="196">
        <f>ROUND(I149*H149,2)</f>
        <v>0</v>
      </c>
      <c r="BL149" s="15" t="s">
        <v>146</v>
      </c>
      <c r="BM149" s="195" t="s">
        <v>801</v>
      </c>
    </row>
    <row r="150" spans="1:65" s="13" customFormat="1">
      <c r="B150" s="197"/>
      <c r="C150" s="198"/>
      <c r="D150" s="199" t="s">
        <v>148</v>
      </c>
      <c r="E150" s="200" t="s">
        <v>1</v>
      </c>
      <c r="F150" s="201" t="s">
        <v>802</v>
      </c>
      <c r="G150" s="198"/>
      <c r="H150" s="202">
        <v>28.5</v>
      </c>
      <c r="I150" s="198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148</v>
      </c>
      <c r="AU150" s="207" t="s">
        <v>89</v>
      </c>
      <c r="AV150" s="13" t="s">
        <v>89</v>
      </c>
      <c r="AW150" s="13" t="s">
        <v>36</v>
      </c>
      <c r="AX150" s="13" t="s">
        <v>87</v>
      </c>
      <c r="AY150" s="207" t="s">
        <v>140</v>
      </c>
    </row>
    <row r="151" spans="1:65" s="2" customFormat="1" ht="16.5" customHeight="1">
      <c r="A151" s="30"/>
      <c r="B151" s="31"/>
      <c r="C151" s="184" t="s">
        <v>212</v>
      </c>
      <c r="D151" s="184" t="s">
        <v>142</v>
      </c>
      <c r="E151" s="185" t="s">
        <v>226</v>
      </c>
      <c r="F151" s="186" t="s">
        <v>227</v>
      </c>
      <c r="G151" s="187" t="s">
        <v>222</v>
      </c>
      <c r="H151" s="188">
        <v>266</v>
      </c>
      <c r="I151" s="189"/>
      <c r="J151" s="189">
        <f>ROUND(I151*H151,2)</f>
        <v>0</v>
      </c>
      <c r="K151" s="190"/>
      <c r="L151" s="35"/>
      <c r="M151" s="191" t="s">
        <v>1</v>
      </c>
      <c r="N151" s="192" t="s">
        <v>44</v>
      </c>
      <c r="O151" s="193">
        <v>0</v>
      </c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95" t="s">
        <v>146</v>
      </c>
      <c r="AT151" s="195" t="s">
        <v>142</v>
      </c>
      <c r="AU151" s="195" t="s">
        <v>89</v>
      </c>
      <c r="AY151" s="15" t="s">
        <v>140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5" t="s">
        <v>87</v>
      </c>
      <c r="BK151" s="196">
        <f>ROUND(I151*H151,2)</f>
        <v>0</v>
      </c>
      <c r="BL151" s="15" t="s">
        <v>146</v>
      </c>
      <c r="BM151" s="195" t="s">
        <v>803</v>
      </c>
    </row>
    <row r="152" spans="1:65" s="13" customFormat="1">
      <c r="B152" s="197"/>
      <c r="C152" s="198"/>
      <c r="D152" s="199" t="s">
        <v>148</v>
      </c>
      <c r="E152" s="200" t="s">
        <v>1</v>
      </c>
      <c r="F152" s="201" t="s">
        <v>804</v>
      </c>
      <c r="G152" s="198"/>
      <c r="H152" s="202">
        <v>266</v>
      </c>
      <c r="I152" s="198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148</v>
      </c>
      <c r="AU152" s="207" t="s">
        <v>89</v>
      </c>
      <c r="AV152" s="13" t="s">
        <v>89</v>
      </c>
      <c r="AW152" s="13" t="s">
        <v>36</v>
      </c>
      <c r="AX152" s="13" t="s">
        <v>87</v>
      </c>
      <c r="AY152" s="207" t="s">
        <v>140</v>
      </c>
    </row>
    <row r="153" spans="1:65" s="2" customFormat="1" ht="16.5" customHeight="1">
      <c r="A153" s="30"/>
      <c r="B153" s="31"/>
      <c r="C153" s="184" t="s">
        <v>8</v>
      </c>
      <c r="D153" s="184" t="s">
        <v>142</v>
      </c>
      <c r="E153" s="185" t="s">
        <v>231</v>
      </c>
      <c r="F153" s="186" t="s">
        <v>232</v>
      </c>
      <c r="G153" s="187" t="s">
        <v>185</v>
      </c>
      <c r="H153" s="188">
        <v>91.674999999999997</v>
      </c>
      <c r="I153" s="189"/>
      <c r="J153" s="189">
        <f>ROUND(I153*H153,2)</f>
        <v>0</v>
      </c>
      <c r="K153" s="190"/>
      <c r="L153" s="35"/>
      <c r="M153" s="191" t="s">
        <v>1</v>
      </c>
      <c r="N153" s="192" t="s">
        <v>44</v>
      </c>
      <c r="O153" s="193">
        <v>0.29899999999999999</v>
      </c>
      <c r="P153" s="193">
        <f>O153*H153</f>
        <v>27.410824999999999</v>
      </c>
      <c r="Q153" s="193">
        <v>0</v>
      </c>
      <c r="R153" s="193">
        <f>Q153*H153</f>
        <v>0</v>
      </c>
      <c r="S153" s="193">
        <v>0</v>
      </c>
      <c r="T153" s="194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95" t="s">
        <v>146</v>
      </c>
      <c r="AT153" s="195" t="s">
        <v>142</v>
      </c>
      <c r="AU153" s="195" t="s">
        <v>89</v>
      </c>
      <c r="AY153" s="15" t="s">
        <v>140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15" t="s">
        <v>87</v>
      </c>
      <c r="BK153" s="196">
        <f>ROUND(I153*H153,2)</f>
        <v>0</v>
      </c>
      <c r="BL153" s="15" t="s">
        <v>146</v>
      </c>
      <c r="BM153" s="195" t="s">
        <v>805</v>
      </c>
    </row>
    <row r="154" spans="1:65" s="13" customFormat="1">
      <c r="B154" s="197"/>
      <c r="C154" s="198"/>
      <c r="D154" s="199" t="s">
        <v>148</v>
      </c>
      <c r="E154" s="200" t="s">
        <v>1</v>
      </c>
      <c r="F154" s="201" t="s">
        <v>806</v>
      </c>
      <c r="G154" s="198"/>
      <c r="H154" s="202">
        <v>91.674999999999997</v>
      </c>
      <c r="I154" s="198"/>
      <c r="J154" s="198"/>
      <c r="K154" s="198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148</v>
      </c>
      <c r="AU154" s="207" t="s">
        <v>89</v>
      </c>
      <c r="AV154" s="13" t="s">
        <v>89</v>
      </c>
      <c r="AW154" s="13" t="s">
        <v>36</v>
      </c>
      <c r="AX154" s="13" t="s">
        <v>87</v>
      </c>
      <c r="AY154" s="207" t="s">
        <v>140</v>
      </c>
    </row>
    <row r="155" spans="1:65" s="2" customFormat="1" ht="16.5" customHeight="1">
      <c r="A155" s="30"/>
      <c r="B155" s="31"/>
      <c r="C155" s="208" t="s">
        <v>219</v>
      </c>
      <c r="D155" s="208" t="s">
        <v>236</v>
      </c>
      <c r="E155" s="209" t="s">
        <v>237</v>
      </c>
      <c r="F155" s="210" t="s">
        <v>238</v>
      </c>
      <c r="G155" s="211" t="s">
        <v>222</v>
      </c>
      <c r="H155" s="212">
        <v>183.35</v>
      </c>
      <c r="I155" s="213"/>
      <c r="J155" s="213">
        <f>ROUND(I155*H155,2)</f>
        <v>0</v>
      </c>
      <c r="K155" s="214"/>
      <c r="L155" s="215"/>
      <c r="M155" s="216" t="s">
        <v>1</v>
      </c>
      <c r="N155" s="217" t="s">
        <v>44</v>
      </c>
      <c r="O155" s="193">
        <v>0</v>
      </c>
      <c r="P155" s="193">
        <f>O155*H155</f>
        <v>0</v>
      </c>
      <c r="Q155" s="193">
        <v>1</v>
      </c>
      <c r="R155" s="193">
        <f>Q155*H155</f>
        <v>183.35</v>
      </c>
      <c r="S155" s="193">
        <v>0</v>
      </c>
      <c r="T155" s="194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95" t="s">
        <v>182</v>
      </c>
      <c r="AT155" s="195" t="s">
        <v>236</v>
      </c>
      <c r="AU155" s="195" t="s">
        <v>89</v>
      </c>
      <c r="AY155" s="15" t="s">
        <v>140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5" t="s">
        <v>87</v>
      </c>
      <c r="BK155" s="196">
        <f>ROUND(I155*H155,2)</f>
        <v>0</v>
      </c>
      <c r="BL155" s="15" t="s">
        <v>146</v>
      </c>
      <c r="BM155" s="195" t="s">
        <v>807</v>
      </c>
    </row>
    <row r="156" spans="1:65" s="13" customFormat="1">
      <c r="B156" s="197"/>
      <c r="C156" s="198"/>
      <c r="D156" s="199" t="s">
        <v>148</v>
      </c>
      <c r="E156" s="200" t="s">
        <v>1</v>
      </c>
      <c r="F156" s="201" t="s">
        <v>808</v>
      </c>
      <c r="G156" s="198"/>
      <c r="H156" s="202">
        <v>183.35</v>
      </c>
      <c r="I156" s="198"/>
      <c r="J156" s="198"/>
      <c r="K156" s="198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148</v>
      </c>
      <c r="AU156" s="207" t="s">
        <v>89</v>
      </c>
      <c r="AV156" s="13" t="s">
        <v>89</v>
      </c>
      <c r="AW156" s="13" t="s">
        <v>36</v>
      </c>
      <c r="AX156" s="13" t="s">
        <v>87</v>
      </c>
      <c r="AY156" s="207" t="s">
        <v>140</v>
      </c>
    </row>
    <row r="157" spans="1:65" s="2" customFormat="1" ht="16.5" customHeight="1">
      <c r="A157" s="30"/>
      <c r="B157" s="31"/>
      <c r="C157" s="184" t="s">
        <v>225</v>
      </c>
      <c r="D157" s="184" t="s">
        <v>142</v>
      </c>
      <c r="E157" s="185" t="s">
        <v>242</v>
      </c>
      <c r="F157" s="186" t="s">
        <v>243</v>
      </c>
      <c r="G157" s="187" t="s">
        <v>185</v>
      </c>
      <c r="H157" s="188">
        <v>31.824999999999999</v>
      </c>
      <c r="I157" s="189"/>
      <c r="J157" s="189">
        <f>ROUND(I157*H157,2)</f>
        <v>0</v>
      </c>
      <c r="K157" s="190"/>
      <c r="L157" s="35"/>
      <c r="M157" s="191" t="s">
        <v>1</v>
      </c>
      <c r="N157" s="192" t="s">
        <v>44</v>
      </c>
      <c r="O157" s="193">
        <v>1.587</v>
      </c>
      <c r="P157" s="193">
        <f>O157*H157</f>
        <v>50.506274999999995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95" t="s">
        <v>146</v>
      </c>
      <c r="AT157" s="195" t="s">
        <v>142</v>
      </c>
      <c r="AU157" s="195" t="s">
        <v>89</v>
      </c>
      <c r="AY157" s="15" t="s">
        <v>140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5" t="s">
        <v>87</v>
      </c>
      <c r="BK157" s="196">
        <f>ROUND(I157*H157,2)</f>
        <v>0</v>
      </c>
      <c r="BL157" s="15" t="s">
        <v>146</v>
      </c>
      <c r="BM157" s="195" t="s">
        <v>809</v>
      </c>
    </row>
    <row r="158" spans="1:65" s="13" customFormat="1">
      <c r="B158" s="197"/>
      <c r="C158" s="198"/>
      <c r="D158" s="199" t="s">
        <v>148</v>
      </c>
      <c r="E158" s="200" t="s">
        <v>1</v>
      </c>
      <c r="F158" s="201" t="s">
        <v>810</v>
      </c>
      <c r="G158" s="198"/>
      <c r="H158" s="202">
        <v>31.824999999999999</v>
      </c>
      <c r="I158" s="198"/>
      <c r="J158" s="198"/>
      <c r="K158" s="198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148</v>
      </c>
      <c r="AU158" s="207" t="s">
        <v>89</v>
      </c>
      <c r="AV158" s="13" t="s">
        <v>89</v>
      </c>
      <c r="AW158" s="13" t="s">
        <v>36</v>
      </c>
      <c r="AX158" s="13" t="s">
        <v>87</v>
      </c>
      <c r="AY158" s="207" t="s">
        <v>140</v>
      </c>
    </row>
    <row r="159" spans="1:65" s="2" customFormat="1" ht="16.5" customHeight="1">
      <c r="A159" s="30"/>
      <c r="B159" s="31"/>
      <c r="C159" s="208" t="s">
        <v>230</v>
      </c>
      <c r="D159" s="208" t="s">
        <v>236</v>
      </c>
      <c r="E159" s="209" t="s">
        <v>246</v>
      </c>
      <c r="F159" s="210" t="s">
        <v>442</v>
      </c>
      <c r="G159" s="211" t="s">
        <v>222</v>
      </c>
      <c r="H159" s="212">
        <v>63.65</v>
      </c>
      <c r="I159" s="213"/>
      <c r="J159" s="213">
        <f>ROUND(I159*H159,2)</f>
        <v>0</v>
      </c>
      <c r="K159" s="214"/>
      <c r="L159" s="215"/>
      <c r="M159" s="216" t="s">
        <v>1</v>
      </c>
      <c r="N159" s="217" t="s">
        <v>44</v>
      </c>
      <c r="O159" s="193">
        <v>0</v>
      </c>
      <c r="P159" s="193">
        <f>O159*H159</f>
        <v>0</v>
      </c>
      <c r="Q159" s="193">
        <v>1</v>
      </c>
      <c r="R159" s="193">
        <f>Q159*H159</f>
        <v>63.65</v>
      </c>
      <c r="S159" s="193">
        <v>0</v>
      </c>
      <c r="T159" s="194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95" t="s">
        <v>182</v>
      </c>
      <c r="AT159" s="195" t="s">
        <v>236</v>
      </c>
      <c r="AU159" s="195" t="s">
        <v>89</v>
      </c>
      <c r="AY159" s="15" t="s">
        <v>140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5" t="s">
        <v>87</v>
      </c>
      <c r="BK159" s="196">
        <f>ROUND(I159*H159,2)</f>
        <v>0</v>
      </c>
      <c r="BL159" s="15" t="s">
        <v>146</v>
      </c>
      <c r="BM159" s="195" t="s">
        <v>811</v>
      </c>
    </row>
    <row r="160" spans="1:65" s="13" customFormat="1">
      <c r="B160" s="197"/>
      <c r="C160" s="198"/>
      <c r="D160" s="199" t="s">
        <v>148</v>
      </c>
      <c r="E160" s="200" t="s">
        <v>1</v>
      </c>
      <c r="F160" s="201" t="s">
        <v>812</v>
      </c>
      <c r="G160" s="198"/>
      <c r="H160" s="202">
        <v>63.65</v>
      </c>
      <c r="I160" s="198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148</v>
      </c>
      <c r="AU160" s="207" t="s">
        <v>89</v>
      </c>
      <c r="AV160" s="13" t="s">
        <v>89</v>
      </c>
      <c r="AW160" s="13" t="s">
        <v>36</v>
      </c>
      <c r="AX160" s="13" t="s">
        <v>87</v>
      </c>
      <c r="AY160" s="207" t="s">
        <v>140</v>
      </c>
    </row>
    <row r="161" spans="1:65" s="12" customFormat="1" ht="22.9" customHeight="1">
      <c r="B161" s="169"/>
      <c r="C161" s="170"/>
      <c r="D161" s="171" t="s">
        <v>78</v>
      </c>
      <c r="E161" s="182" t="s">
        <v>146</v>
      </c>
      <c r="F161" s="182" t="s">
        <v>267</v>
      </c>
      <c r="G161" s="170"/>
      <c r="H161" s="170"/>
      <c r="I161" s="170"/>
      <c r="J161" s="183">
        <f>BK161</f>
        <v>0</v>
      </c>
      <c r="K161" s="170"/>
      <c r="L161" s="174"/>
      <c r="M161" s="175"/>
      <c r="N161" s="176"/>
      <c r="O161" s="176"/>
      <c r="P161" s="177">
        <f>SUM(P162:P169)</f>
        <v>87.922500000000014</v>
      </c>
      <c r="Q161" s="176"/>
      <c r="R161" s="177">
        <f>SUM(R162:R169)</f>
        <v>10.940199999999999</v>
      </c>
      <c r="S161" s="176"/>
      <c r="T161" s="178">
        <f>SUM(T162:T169)</f>
        <v>0</v>
      </c>
      <c r="AR161" s="179" t="s">
        <v>87</v>
      </c>
      <c r="AT161" s="180" t="s">
        <v>78</v>
      </c>
      <c r="AU161" s="180" t="s">
        <v>87</v>
      </c>
      <c r="AY161" s="179" t="s">
        <v>140</v>
      </c>
      <c r="BK161" s="181">
        <f>SUM(BK162:BK169)</f>
        <v>0</v>
      </c>
    </row>
    <row r="162" spans="1:65" s="2" customFormat="1" ht="16.5" customHeight="1">
      <c r="A162" s="30"/>
      <c r="B162" s="31"/>
      <c r="C162" s="184" t="s">
        <v>235</v>
      </c>
      <c r="D162" s="184" t="s">
        <v>142</v>
      </c>
      <c r="E162" s="185" t="s">
        <v>448</v>
      </c>
      <c r="F162" s="186" t="s">
        <v>449</v>
      </c>
      <c r="G162" s="187" t="s">
        <v>185</v>
      </c>
      <c r="H162" s="188">
        <v>9.5</v>
      </c>
      <c r="I162" s="189"/>
      <c r="J162" s="189">
        <f>ROUND(I162*H162,2)</f>
        <v>0</v>
      </c>
      <c r="K162" s="190"/>
      <c r="L162" s="35"/>
      <c r="M162" s="191" t="s">
        <v>1</v>
      </c>
      <c r="N162" s="192" t="s">
        <v>44</v>
      </c>
      <c r="O162" s="193">
        <v>1.6950000000000001</v>
      </c>
      <c r="P162" s="193">
        <f>O162*H162</f>
        <v>16.102499999999999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95" t="s">
        <v>146</v>
      </c>
      <c r="AT162" s="195" t="s">
        <v>142</v>
      </c>
      <c r="AU162" s="195" t="s">
        <v>89</v>
      </c>
      <c r="AY162" s="15" t="s">
        <v>140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5" t="s">
        <v>87</v>
      </c>
      <c r="BK162" s="196">
        <f>ROUND(I162*H162,2)</f>
        <v>0</v>
      </c>
      <c r="BL162" s="15" t="s">
        <v>146</v>
      </c>
      <c r="BM162" s="195" t="s">
        <v>813</v>
      </c>
    </row>
    <row r="163" spans="1:65" s="13" customFormat="1">
      <c r="B163" s="197"/>
      <c r="C163" s="198"/>
      <c r="D163" s="199" t="s">
        <v>148</v>
      </c>
      <c r="E163" s="200" t="s">
        <v>1</v>
      </c>
      <c r="F163" s="201" t="s">
        <v>814</v>
      </c>
      <c r="G163" s="198"/>
      <c r="H163" s="202">
        <v>9.5</v>
      </c>
      <c r="I163" s="198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148</v>
      </c>
      <c r="AU163" s="207" t="s">
        <v>89</v>
      </c>
      <c r="AV163" s="13" t="s">
        <v>89</v>
      </c>
      <c r="AW163" s="13" t="s">
        <v>36</v>
      </c>
      <c r="AX163" s="13" t="s">
        <v>87</v>
      </c>
      <c r="AY163" s="207" t="s">
        <v>140</v>
      </c>
    </row>
    <row r="164" spans="1:65" s="2" customFormat="1" ht="16.5" customHeight="1">
      <c r="A164" s="30"/>
      <c r="B164" s="31"/>
      <c r="C164" s="184" t="s">
        <v>241</v>
      </c>
      <c r="D164" s="184" t="s">
        <v>142</v>
      </c>
      <c r="E164" s="185" t="s">
        <v>269</v>
      </c>
      <c r="F164" s="186" t="s">
        <v>270</v>
      </c>
      <c r="G164" s="187" t="s">
        <v>271</v>
      </c>
      <c r="H164" s="188">
        <v>228</v>
      </c>
      <c r="I164" s="189"/>
      <c r="J164" s="189">
        <f>ROUND(I164*H164,2)</f>
        <v>0</v>
      </c>
      <c r="K164" s="190"/>
      <c r="L164" s="35"/>
      <c r="M164" s="191" t="s">
        <v>1</v>
      </c>
      <c r="N164" s="192" t="s">
        <v>44</v>
      </c>
      <c r="O164" s="193">
        <v>0.315</v>
      </c>
      <c r="P164" s="193">
        <f>O164*H164</f>
        <v>71.820000000000007</v>
      </c>
      <c r="Q164" s="193">
        <v>1.65E-3</v>
      </c>
      <c r="R164" s="193">
        <f>Q164*H164</f>
        <v>0.37619999999999998</v>
      </c>
      <c r="S164" s="193">
        <v>0</v>
      </c>
      <c r="T164" s="194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95" t="s">
        <v>146</v>
      </c>
      <c r="AT164" s="195" t="s">
        <v>142</v>
      </c>
      <c r="AU164" s="195" t="s">
        <v>89</v>
      </c>
      <c r="AY164" s="15" t="s">
        <v>140</v>
      </c>
      <c r="BE164" s="196">
        <f>IF(N164="základní",J164,0)</f>
        <v>0</v>
      </c>
      <c r="BF164" s="196">
        <f>IF(N164="snížená",J164,0)</f>
        <v>0</v>
      </c>
      <c r="BG164" s="196">
        <f>IF(N164="zákl. přenesená",J164,0)</f>
        <v>0</v>
      </c>
      <c r="BH164" s="196">
        <f>IF(N164="sníž. přenesená",J164,0)</f>
        <v>0</v>
      </c>
      <c r="BI164" s="196">
        <f>IF(N164="nulová",J164,0)</f>
        <v>0</v>
      </c>
      <c r="BJ164" s="15" t="s">
        <v>87</v>
      </c>
      <c r="BK164" s="196">
        <f>ROUND(I164*H164,2)</f>
        <v>0</v>
      </c>
      <c r="BL164" s="15" t="s">
        <v>146</v>
      </c>
      <c r="BM164" s="195" t="s">
        <v>815</v>
      </c>
    </row>
    <row r="165" spans="1:65" s="13" customFormat="1">
      <c r="B165" s="197"/>
      <c r="C165" s="198"/>
      <c r="D165" s="199" t="s">
        <v>148</v>
      </c>
      <c r="E165" s="200" t="s">
        <v>1</v>
      </c>
      <c r="F165" s="201" t="s">
        <v>453</v>
      </c>
      <c r="G165" s="198"/>
      <c r="H165" s="202">
        <v>228</v>
      </c>
      <c r="I165" s="198"/>
      <c r="J165" s="198"/>
      <c r="K165" s="198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148</v>
      </c>
      <c r="AU165" s="207" t="s">
        <v>89</v>
      </c>
      <c r="AV165" s="13" t="s">
        <v>89</v>
      </c>
      <c r="AW165" s="13" t="s">
        <v>36</v>
      </c>
      <c r="AX165" s="13" t="s">
        <v>87</v>
      </c>
      <c r="AY165" s="207" t="s">
        <v>140</v>
      </c>
    </row>
    <row r="166" spans="1:65" s="2" customFormat="1" ht="16.5" customHeight="1">
      <c r="A166" s="30"/>
      <c r="B166" s="31"/>
      <c r="C166" s="208" t="s">
        <v>7</v>
      </c>
      <c r="D166" s="208" t="s">
        <v>236</v>
      </c>
      <c r="E166" s="209" t="s">
        <v>275</v>
      </c>
      <c r="F166" s="210" t="s">
        <v>276</v>
      </c>
      <c r="G166" s="211" t="s">
        <v>271</v>
      </c>
      <c r="H166" s="212">
        <v>152</v>
      </c>
      <c r="I166" s="213"/>
      <c r="J166" s="213">
        <f>ROUND(I166*H166,2)</f>
        <v>0</v>
      </c>
      <c r="K166" s="214"/>
      <c r="L166" s="215"/>
      <c r="M166" s="216" t="s">
        <v>1</v>
      </c>
      <c r="N166" s="217" t="s">
        <v>44</v>
      </c>
      <c r="O166" s="193">
        <v>0</v>
      </c>
      <c r="P166" s="193">
        <f>O166*H166</f>
        <v>0</v>
      </c>
      <c r="Q166" s="193">
        <v>2.1999999999999999E-2</v>
      </c>
      <c r="R166" s="193">
        <f>Q166*H166</f>
        <v>3.3439999999999999</v>
      </c>
      <c r="S166" s="193">
        <v>0</v>
      </c>
      <c r="T166" s="194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95" t="s">
        <v>182</v>
      </c>
      <c r="AT166" s="195" t="s">
        <v>236</v>
      </c>
      <c r="AU166" s="195" t="s">
        <v>89</v>
      </c>
      <c r="AY166" s="15" t="s">
        <v>140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5" t="s">
        <v>87</v>
      </c>
      <c r="BK166" s="196">
        <f>ROUND(I166*H166,2)</f>
        <v>0</v>
      </c>
      <c r="BL166" s="15" t="s">
        <v>146</v>
      </c>
      <c r="BM166" s="195" t="s">
        <v>816</v>
      </c>
    </row>
    <row r="167" spans="1:65" s="13" customFormat="1">
      <c r="B167" s="197"/>
      <c r="C167" s="198"/>
      <c r="D167" s="199" t="s">
        <v>148</v>
      </c>
      <c r="E167" s="200" t="s">
        <v>1</v>
      </c>
      <c r="F167" s="201" t="s">
        <v>455</v>
      </c>
      <c r="G167" s="198"/>
      <c r="H167" s="202">
        <v>152</v>
      </c>
      <c r="I167" s="198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148</v>
      </c>
      <c r="AU167" s="207" t="s">
        <v>89</v>
      </c>
      <c r="AV167" s="13" t="s">
        <v>89</v>
      </c>
      <c r="AW167" s="13" t="s">
        <v>36</v>
      </c>
      <c r="AX167" s="13" t="s">
        <v>87</v>
      </c>
      <c r="AY167" s="207" t="s">
        <v>140</v>
      </c>
    </row>
    <row r="168" spans="1:65" s="2" customFormat="1" ht="16.5" customHeight="1">
      <c r="A168" s="30"/>
      <c r="B168" s="31"/>
      <c r="C168" s="208" t="s">
        <v>250</v>
      </c>
      <c r="D168" s="208" t="s">
        <v>236</v>
      </c>
      <c r="E168" s="209" t="s">
        <v>279</v>
      </c>
      <c r="F168" s="210" t="s">
        <v>280</v>
      </c>
      <c r="G168" s="211" t="s">
        <v>271</v>
      </c>
      <c r="H168" s="212">
        <v>76</v>
      </c>
      <c r="I168" s="213"/>
      <c r="J168" s="213">
        <f>ROUND(I168*H168,2)</f>
        <v>0</v>
      </c>
      <c r="K168" s="214"/>
      <c r="L168" s="215"/>
      <c r="M168" s="216" t="s">
        <v>1</v>
      </c>
      <c r="N168" s="217" t="s">
        <v>44</v>
      </c>
      <c r="O168" s="193">
        <v>0</v>
      </c>
      <c r="P168" s="193">
        <f>O168*H168</f>
        <v>0</v>
      </c>
      <c r="Q168" s="193">
        <v>9.5000000000000001E-2</v>
      </c>
      <c r="R168" s="193">
        <f>Q168*H168</f>
        <v>7.22</v>
      </c>
      <c r="S168" s="193">
        <v>0</v>
      </c>
      <c r="T168" s="194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95" t="s">
        <v>182</v>
      </c>
      <c r="AT168" s="195" t="s">
        <v>236</v>
      </c>
      <c r="AU168" s="195" t="s">
        <v>89</v>
      </c>
      <c r="AY168" s="15" t="s">
        <v>140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5" t="s">
        <v>87</v>
      </c>
      <c r="BK168" s="196">
        <f>ROUND(I168*H168,2)</f>
        <v>0</v>
      </c>
      <c r="BL168" s="15" t="s">
        <v>146</v>
      </c>
      <c r="BM168" s="195" t="s">
        <v>817</v>
      </c>
    </row>
    <row r="169" spans="1:65" s="13" customFormat="1">
      <c r="B169" s="197"/>
      <c r="C169" s="198"/>
      <c r="D169" s="199" t="s">
        <v>148</v>
      </c>
      <c r="E169" s="200" t="s">
        <v>1</v>
      </c>
      <c r="F169" s="201" t="s">
        <v>457</v>
      </c>
      <c r="G169" s="198"/>
      <c r="H169" s="202">
        <v>76</v>
      </c>
      <c r="I169" s="198"/>
      <c r="J169" s="198"/>
      <c r="K169" s="198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148</v>
      </c>
      <c r="AU169" s="207" t="s">
        <v>89</v>
      </c>
      <c r="AV169" s="13" t="s">
        <v>89</v>
      </c>
      <c r="AW169" s="13" t="s">
        <v>36</v>
      </c>
      <c r="AX169" s="13" t="s">
        <v>87</v>
      </c>
      <c r="AY169" s="207" t="s">
        <v>140</v>
      </c>
    </row>
    <row r="170" spans="1:65" s="12" customFormat="1" ht="22.9" customHeight="1">
      <c r="B170" s="169"/>
      <c r="C170" s="170"/>
      <c r="D170" s="171" t="s">
        <v>78</v>
      </c>
      <c r="E170" s="182" t="s">
        <v>182</v>
      </c>
      <c r="F170" s="182" t="s">
        <v>295</v>
      </c>
      <c r="G170" s="170"/>
      <c r="H170" s="170"/>
      <c r="I170" s="170"/>
      <c r="J170" s="183">
        <f>BK170</f>
        <v>0</v>
      </c>
      <c r="K170" s="170"/>
      <c r="L170" s="174"/>
      <c r="M170" s="175"/>
      <c r="N170" s="176"/>
      <c r="O170" s="176"/>
      <c r="P170" s="177">
        <f>SUM(P171:P194)</f>
        <v>101.346</v>
      </c>
      <c r="Q170" s="176"/>
      <c r="R170" s="177">
        <f>SUM(R171:R194)</f>
        <v>1.2402819999999999</v>
      </c>
      <c r="S170" s="176"/>
      <c r="T170" s="178">
        <f>SUM(T171:T194)</f>
        <v>0</v>
      </c>
      <c r="AR170" s="179" t="s">
        <v>87</v>
      </c>
      <c r="AT170" s="180" t="s">
        <v>78</v>
      </c>
      <c r="AU170" s="180" t="s">
        <v>87</v>
      </c>
      <c r="AY170" s="179" t="s">
        <v>140</v>
      </c>
      <c r="BK170" s="181">
        <f>SUM(BK171:BK194)</f>
        <v>0</v>
      </c>
    </row>
    <row r="171" spans="1:65" s="2" customFormat="1" ht="16.5" customHeight="1">
      <c r="A171" s="30"/>
      <c r="B171" s="31"/>
      <c r="C171" s="184" t="s">
        <v>256</v>
      </c>
      <c r="D171" s="184" t="s">
        <v>142</v>
      </c>
      <c r="E171" s="185" t="s">
        <v>818</v>
      </c>
      <c r="F171" s="186" t="s">
        <v>819</v>
      </c>
      <c r="G171" s="187" t="s">
        <v>174</v>
      </c>
      <c r="H171" s="188">
        <v>95</v>
      </c>
      <c r="I171" s="189"/>
      <c r="J171" s="189">
        <f>ROUND(I171*H171,2)</f>
        <v>0</v>
      </c>
      <c r="K171" s="190"/>
      <c r="L171" s="35"/>
      <c r="M171" s="191" t="s">
        <v>1</v>
      </c>
      <c r="N171" s="192" t="s">
        <v>44</v>
      </c>
      <c r="O171" s="193">
        <v>0.124</v>
      </c>
      <c r="P171" s="193">
        <f>O171*H171</f>
        <v>11.78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95" t="s">
        <v>146</v>
      </c>
      <c r="AT171" s="195" t="s">
        <v>142</v>
      </c>
      <c r="AU171" s="195" t="s">
        <v>89</v>
      </c>
      <c r="AY171" s="15" t="s">
        <v>140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5" t="s">
        <v>87</v>
      </c>
      <c r="BK171" s="196">
        <f>ROUND(I171*H171,2)</f>
        <v>0</v>
      </c>
      <c r="BL171" s="15" t="s">
        <v>146</v>
      </c>
      <c r="BM171" s="195" t="s">
        <v>820</v>
      </c>
    </row>
    <row r="172" spans="1:65" s="13" customFormat="1">
      <c r="B172" s="197"/>
      <c r="C172" s="198"/>
      <c r="D172" s="199" t="s">
        <v>148</v>
      </c>
      <c r="E172" s="200" t="s">
        <v>1</v>
      </c>
      <c r="F172" s="201" t="s">
        <v>821</v>
      </c>
      <c r="G172" s="198"/>
      <c r="H172" s="202">
        <v>95</v>
      </c>
      <c r="I172" s="198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148</v>
      </c>
      <c r="AU172" s="207" t="s">
        <v>89</v>
      </c>
      <c r="AV172" s="13" t="s">
        <v>89</v>
      </c>
      <c r="AW172" s="13" t="s">
        <v>36</v>
      </c>
      <c r="AX172" s="13" t="s">
        <v>87</v>
      </c>
      <c r="AY172" s="207" t="s">
        <v>140</v>
      </c>
    </row>
    <row r="173" spans="1:65" s="2" customFormat="1" ht="16.5" customHeight="1">
      <c r="A173" s="30"/>
      <c r="B173" s="31"/>
      <c r="C173" s="208" t="s">
        <v>262</v>
      </c>
      <c r="D173" s="208" t="s">
        <v>236</v>
      </c>
      <c r="E173" s="209" t="s">
        <v>822</v>
      </c>
      <c r="F173" s="210" t="s">
        <v>823</v>
      </c>
      <c r="G173" s="211" t="s">
        <v>174</v>
      </c>
      <c r="H173" s="212">
        <v>96.9</v>
      </c>
      <c r="I173" s="213"/>
      <c r="J173" s="213">
        <f>ROUND(I173*H173,2)</f>
        <v>0</v>
      </c>
      <c r="K173" s="214"/>
      <c r="L173" s="215"/>
      <c r="M173" s="216" t="s">
        <v>1</v>
      </c>
      <c r="N173" s="217" t="s">
        <v>44</v>
      </c>
      <c r="O173" s="193">
        <v>0</v>
      </c>
      <c r="P173" s="193">
        <f>O173*H173</f>
        <v>0</v>
      </c>
      <c r="Q173" s="193">
        <v>2.7999999999999998E-4</v>
      </c>
      <c r="R173" s="193">
        <f>Q173*H173</f>
        <v>2.7132E-2</v>
      </c>
      <c r="S173" s="193">
        <v>0</v>
      </c>
      <c r="T173" s="194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95" t="s">
        <v>182</v>
      </c>
      <c r="AT173" s="195" t="s">
        <v>236</v>
      </c>
      <c r="AU173" s="195" t="s">
        <v>89</v>
      </c>
      <c r="AY173" s="15" t="s">
        <v>140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5" t="s">
        <v>87</v>
      </c>
      <c r="BK173" s="196">
        <f>ROUND(I173*H173,2)</f>
        <v>0</v>
      </c>
      <c r="BL173" s="15" t="s">
        <v>146</v>
      </c>
      <c r="BM173" s="195" t="s">
        <v>824</v>
      </c>
    </row>
    <row r="174" spans="1:65" s="13" customFormat="1">
      <c r="B174" s="197"/>
      <c r="C174" s="198"/>
      <c r="D174" s="199" t="s">
        <v>148</v>
      </c>
      <c r="E174" s="200" t="s">
        <v>1</v>
      </c>
      <c r="F174" s="201" t="s">
        <v>825</v>
      </c>
      <c r="G174" s="198"/>
      <c r="H174" s="202">
        <v>96.9</v>
      </c>
      <c r="I174" s="198"/>
      <c r="J174" s="198"/>
      <c r="K174" s="198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148</v>
      </c>
      <c r="AU174" s="207" t="s">
        <v>89</v>
      </c>
      <c r="AV174" s="13" t="s">
        <v>89</v>
      </c>
      <c r="AW174" s="13" t="s">
        <v>36</v>
      </c>
      <c r="AX174" s="13" t="s">
        <v>87</v>
      </c>
      <c r="AY174" s="207" t="s">
        <v>140</v>
      </c>
    </row>
    <row r="175" spans="1:65" s="2" customFormat="1" ht="16.5" customHeight="1">
      <c r="A175" s="30"/>
      <c r="B175" s="31"/>
      <c r="C175" s="184" t="s">
        <v>268</v>
      </c>
      <c r="D175" s="184" t="s">
        <v>142</v>
      </c>
      <c r="E175" s="185" t="s">
        <v>826</v>
      </c>
      <c r="F175" s="186" t="s">
        <v>827</v>
      </c>
      <c r="G175" s="187" t="s">
        <v>271</v>
      </c>
      <c r="H175" s="188">
        <v>19</v>
      </c>
      <c r="I175" s="189"/>
      <c r="J175" s="189">
        <f>ROUND(I175*H175,2)</f>
        <v>0</v>
      </c>
      <c r="K175" s="190"/>
      <c r="L175" s="35"/>
      <c r="M175" s="191" t="s">
        <v>1</v>
      </c>
      <c r="N175" s="192" t="s">
        <v>44</v>
      </c>
      <c r="O175" s="193">
        <v>0.432</v>
      </c>
      <c r="P175" s="193">
        <f>O175*H175</f>
        <v>8.2080000000000002</v>
      </c>
      <c r="Q175" s="193">
        <v>2.0000000000000002E-5</v>
      </c>
      <c r="R175" s="193">
        <f>Q175*H175</f>
        <v>3.8000000000000002E-4</v>
      </c>
      <c r="S175" s="193">
        <v>0</v>
      </c>
      <c r="T175" s="194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95" t="s">
        <v>146</v>
      </c>
      <c r="AT175" s="195" t="s">
        <v>142</v>
      </c>
      <c r="AU175" s="195" t="s">
        <v>89</v>
      </c>
      <c r="AY175" s="15" t="s">
        <v>140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5" t="s">
        <v>87</v>
      </c>
      <c r="BK175" s="196">
        <f>ROUND(I175*H175,2)</f>
        <v>0</v>
      </c>
      <c r="BL175" s="15" t="s">
        <v>146</v>
      </c>
      <c r="BM175" s="195" t="s">
        <v>828</v>
      </c>
    </row>
    <row r="176" spans="1:65" s="13" customFormat="1">
      <c r="B176" s="197"/>
      <c r="C176" s="198"/>
      <c r="D176" s="199" t="s">
        <v>148</v>
      </c>
      <c r="E176" s="200" t="s">
        <v>1</v>
      </c>
      <c r="F176" s="201" t="s">
        <v>235</v>
      </c>
      <c r="G176" s="198"/>
      <c r="H176" s="202">
        <v>19</v>
      </c>
      <c r="I176" s="198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148</v>
      </c>
      <c r="AU176" s="207" t="s">
        <v>89</v>
      </c>
      <c r="AV176" s="13" t="s">
        <v>89</v>
      </c>
      <c r="AW176" s="13" t="s">
        <v>36</v>
      </c>
      <c r="AX176" s="13" t="s">
        <v>87</v>
      </c>
      <c r="AY176" s="207" t="s">
        <v>140</v>
      </c>
    </row>
    <row r="177" spans="1:65" s="2" customFormat="1" ht="16.5" customHeight="1">
      <c r="A177" s="30"/>
      <c r="B177" s="31"/>
      <c r="C177" s="184" t="s">
        <v>274</v>
      </c>
      <c r="D177" s="184" t="s">
        <v>142</v>
      </c>
      <c r="E177" s="185" t="s">
        <v>829</v>
      </c>
      <c r="F177" s="186" t="s">
        <v>830</v>
      </c>
      <c r="G177" s="187" t="s">
        <v>271</v>
      </c>
      <c r="H177" s="188">
        <v>19</v>
      </c>
      <c r="I177" s="189"/>
      <c r="J177" s="189">
        <f>ROUND(I177*H177,2)</f>
        <v>0</v>
      </c>
      <c r="K177" s="190"/>
      <c r="L177" s="35"/>
      <c r="M177" s="191" t="s">
        <v>1</v>
      </c>
      <c r="N177" s="192" t="s">
        <v>44</v>
      </c>
      <c r="O177" s="193">
        <v>3.51</v>
      </c>
      <c r="P177" s="193">
        <f>O177*H177</f>
        <v>66.69</v>
      </c>
      <c r="Q177" s="193">
        <v>0</v>
      </c>
      <c r="R177" s="193">
        <f>Q177*H177</f>
        <v>0</v>
      </c>
      <c r="S177" s="193">
        <v>0</v>
      </c>
      <c r="T177" s="194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95" t="s">
        <v>146</v>
      </c>
      <c r="AT177" s="195" t="s">
        <v>142</v>
      </c>
      <c r="AU177" s="195" t="s">
        <v>89</v>
      </c>
      <c r="AY177" s="15" t="s">
        <v>140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5" t="s">
        <v>87</v>
      </c>
      <c r="BK177" s="196">
        <f>ROUND(I177*H177,2)</f>
        <v>0</v>
      </c>
      <c r="BL177" s="15" t="s">
        <v>146</v>
      </c>
      <c r="BM177" s="195" t="s">
        <v>831</v>
      </c>
    </row>
    <row r="178" spans="1:65" s="13" customFormat="1">
      <c r="B178" s="197"/>
      <c r="C178" s="198"/>
      <c r="D178" s="199" t="s">
        <v>148</v>
      </c>
      <c r="E178" s="200" t="s">
        <v>1</v>
      </c>
      <c r="F178" s="201" t="s">
        <v>235</v>
      </c>
      <c r="G178" s="198"/>
      <c r="H178" s="202">
        <v>19</v>
      </c>
      <c r="I178" s="198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148</v>
      </c>
      <c r="AU178" s="207" t="s">
        <v>89</v>
      </c>
      <c r="AV178" s="13" t="s">
        <v>89</v>
      </c>
      <c r="AW178" s="13" t="s">
        <v>36</v>
      </c>
      <c r="AX178" s="13" t="s">
        <v>87</v>
      </c>
      <c r="AY178" s="207" t="s">
        <v>140</v>
      </c>
    </row>
    <row r="179" spans="1:65" s="2" customFormat="1" ht="16.5" customHeight="1">
      <c r="A179" s="30"/>
      <c r="B179" s="31"/>
      <c r="C179" s="208" t="s">
        <v>278</v>
      </c>
      <c r="D179" s="208" t="s">
        <v>236</v>
      </c>
      <c r="E179" s="209" t="s">
        <v>832</v>
      </c>
      <c r="F179" s="210" t="s">
        <v>833</v>
      </c>
      <c r="G179" s="211" t="s">
        <v>271</v>
      </c>
      <c r="H179" s="212">
        <v>19</v>
      </c>
      <c r="I179" s="213"/>
      <c r="J179" s="213">
        <f>ROUND(I179*H179,2)</f>
        <v>0</v>
      </c>
      <c r="K179" s="214"/>
      <c r="L179" s="215"/>
      <c r="M179" s="216" t="s">
        <v>1</v>
      </c>
      <c r="N179" s="217" t="s">
        <v>44</v>
      </c>
      <c r="O179" s="193">
        <v>0</v>
      </c>
      <c r="P179" s="193">
        <f>O179*H179</f>
        <v>0</v>
      </c>
      <c r="Q179" s="193">
        <v>0</v>
      </c>
      <c r="R179" s="193">
        <f>Q179*H179</f>
        <v>0</v>
      </c>
      <c r="S179" s="193">
        <v>0</v>
      </c>
      <c r="T179" s="194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95" t="s">
        <v>182</v>
      </c>
      <c r="AT179" s="195" t="s">
        <v>236</v>
      </c>
      <c r="AU179" s="195" t="s">
        <v>89</v>
      </c>
      <c r="AY179" s="15" t="s">
        <v>140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15" t="s">
        <v>87</v>
      </c>
      <c r="BK179" s="196">
        <f>ROUND(I179*H179,2)</f>
        <v>0</v>
      </c>
      <c r="BL179" s="15" t="s">
        <v>146</v>
      </c>
      <c r="BM179" s="195" t="s">
        <v>834</v>
      </c>
    </row>
    <row r="180" spans="1:65" s="13" customFormat="1">
      <c r="B180" s="197"/>
      <c r="C180" s="198"/>
      <c r="D180" s="199" t="s">
        <v>148</v>
      </c>
      <c r="E180" s="200" t="s">
        <v>1</v>
      </c>
      <c r="F180" s="201" t="s">
        <v>235</v>
      </c>
      <c r="G180" s="198"/>
      <c r="H180" s="202">
        <v>19</v>
      </c>
      <c r="I180" s="198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148</v>
      </c>
      <c r="AU180" s="207" t="s">
        <v>89</v>
      </c>
      <c r="AV180" s="13" t="s">
        <v>89</v>
      </c>
      <c r="AW180" s="13" t="s">
        <v>36</v>
      </c>
      <c r="AX180" s="13" t="s">
        <v>87</v>
      </c>
      <c r="AY180" s="207" t="s">
        <v>140</v>
      </c>
    </row>
    <row r="181" spans="1:65" s="2" customFormat="1" ht="16.5" customHeight="1">
      <c r="A181" s="30"/>
      <c r="B181" s="31"/>
      <c r="C181" s="208" t="s">
        <v>282</v>
      </c>
      <c r="D181" s="208" t="s">
        <v>236</v>
      </c>
      <c r="E181" s="209" t="s">
        <v>835</v>
      </c>
      <c r="F181" s="210" t="s">
        <v>836</v>
      </c>
      <c r="G181" s="211" t="s">
        <v>271</v>
      </c>
      <c r="H181" s="212">
        <v>19</v>
      </c>
      <c r="I181" s="213"/>
      <c r="J181" s="213">
        <f>ROUND(I181*H181,2)</f>
        <v>0</v>
      </c>
      <c r="K181" s="214"/>
      <c r="L181" s="215"/>
      <c r="M181" s="216" t="s">
        <v>1</v>
      </c>
      <c r="N181" s="217" t="s">
        <v>44</v>
      </c>
      <c r="O181" s="193">
        <v>0</v>
      </c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95" t="s">
        <v>182</v>
      </c>
      <c r="AT181" s="195" t="s">
        <v>236</v>
      </c>
      <c r="AU181" s="195" t="s">
        <v>89</v>
      </c>
      <c r="AY181" s="15" t="s">
        <v>140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5" t="s">
        <v>87</v>
      </c>
      <c r="BK181" s="196">
        <f>ROUND(I181*H181,2)</f>
        <v>0</v>
      </c>
      <c r="BL181" s="15" t="s">
        <v>146</v>
      </c>
      <c r="BM181" s="195" t="s">
        <v>837</v>
      </c>
    </row>
    <row r="182" spans="1:65" s="13" customFormat="1">
      <c r="B182" s="197"/>
      <c r="C182" s="198"/>
      <c r="D182" s="199" t="s">
        <v>148</v>
      </c>
      <c r="E182" s="200" t="s">
        <v>1</v>
      </c>
      <c r="F182" s="201" t="s">
        <v>235</v>
      </c>
      <c r="G182" s="198"/>
      <c r="H182" s="202">
        <v>19</v>
      </c>
      <c r="I182" s="198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148</v>
      </c>
      <c r="AU182" s="207" t="s">
        <v>89</v>
      </c>
      <c r="AV182" s="13" t="s">
        <v>89</v>
      </c>
      <c r="AW182" s="13" t="s">
        <v>36</v>
      </c>
      <c r="AX182" s="13" t="s">
        <v>87</v>
      </c>
      <c r="AY182" s="207" t="s">
        <v>140</v>
      </c>
    </row>
    <row r="183" spans="1:65" s="2" customFormat="1" ht="16.5" customHeight="1">
      <c r="A183" s="30"/>
      <c r="B183" s="31"/>
      <c r="C183" s="208" t="s">
        <v>287</v>
      </c>
      <c r="D183" s="208" t="s">
        <v>236</v>
      </c>
      <c r="E183" s="209" t="s">
        <v>838</v>
      </c>
      <c r="F183" s="210" t="s">
        <v>839</v>
      </c>
      <c r="G183" s="211" t="s">
        <v>271</v>
      </c>
      <c r="H183" s="212">
        <v>19</v>
      </c>
      <c r="I183" s="213"/>
      <c r="J183" s="213">
        <f>ROUND(I183*H183,2)</f>
        <v>0</v>
      </c>
      <c r="K183" s="214"/>
      <c r="L183" s="215"/>
      <c r="M183" s="216" t="s">
        <v>1</v>
      </c>
      <c r="N183" s="217" t="s">
        <v>44</v>
      </c>
      <c r="O183" s="193">
        <v>0</v>
      </c>
      <c r="P183" s="193">
        <f>O183*H183</f>
        <v>0</v>
      </c>
      <c r="Q183" s="193">
        <v>0</v>
      </c>
      <c r="R183" s="193">
        <f>Q183*H183</f>
        <v>0</v>
      </c>
      <c r="S183" s="193">
        <v>0</v>
      </c>
      <c r="T183" s="194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95" t="s">
        <v>182</v>
      </c>
      <c r="AT183" s="195" t="s">
        <v>236</v>
      </c>
      <c r="AU183" s="195" t="s">
        <v>89</v>
      </c>
      <c r="AY183" s="15" t="s">
        <v>140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15" t="s">
        <v>87</v>
      </c>
      <c r="BK183" s="196">
        <f>ROUND(I183*H183,2)</f>
        <v>0</v>
      </c>
      <c r="BL183" s="15" t="s">
        <v>146</v>
      </c>
      <c r="BM183" s="195" t="s">
        <v>840</v>
      </c>
    </row>
    <row r="184" spans="1:65" s="13" customFormat="1">
      <c r="B184" s="197"/>
      <c r="C184" s="198"/>
      <c r="D184" s="199" t="s">
        <v>148</v>
      </c>
      <c r="E184" s="200" t="s">
        <v>1</v>
      </c>
      <c r="F184" s="201" t="s">
        <v>235</v>
      </c>
      <c r="G184" s="198"/>
      <c r="H184" s="202">
        <v>19</v>
      </c>
      <c r="I184" s="198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148</v>
      </c>
      <c r="AU184" s="207" t="s">
        <v>89</v>
      </c>
      <c r="AV184" s="13" t="s">
        <v>89</v>
      </c>
      <c r="AW184" s="13" t="s">
        <v>36</v>
      </c>
      <c r="AX184" s="13" t="s">
        <v>87</v>
      </c>
      <c r="AY184" s="207" t="s">
        <v>140</v>
      </c>
    </row>
    <row r="185" spans="1:65" s="2" customFormat="1" ht="16.5" customHeight="1">
      <c r="A185" s="30"/>
      <c r="B185" s="31"/>
      <c r="C185" s="208" t="s">
        <v>273</v>
      </c>
      <c r="D185" s="208" t="s">
        <v>236</v>
      </c>
      <c r="E185" s="209" t="s">
        <v>841</v>
      </c>
      <c r="F185" s="210" t="s">
        <v>842</v>
      </c>
      <c r="G185" s="211" t="s">
        <v>271</v>
      </c>
      <c r="H185" s="212">
        <v>19</v>
      </c>
      <c r="I185" s="213"/>
      <c r="J185" s="213">
        <f>ROUND(I185*H185,2)</f>
        <v>0</v>
      </c>
      <c r="K185" s="214"/>
      <c r="L185" s="215"/>
      <c r="M185" s="216" t="s">
        <v>1</v>
      </c>
      <c r="N185" s="217" t="s">
        <v>44</v>
      </c>
      <c r="O185" s="193">
        <v>0</v>
      </c>
      <c r="P185" s="193">
        <f>O185*H185</f>
        <v>0</v>
      </c>
      <c r="Q185" s="193">
        <v>0</v>
      </c>
      <c r="R185" s="193">
        <f>Q185*H185</f>
        <v>0</v>
      </c>
      <c r="S185" s="193">
        <v>0</v>
      </c>
      <c r="T185" s="194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95" t="s">
        <v>182</v>
      </c>
      <c r="AT185" s="195" t="s">
        <v>236</v>
      </c>
      <c r="AU185" s="195" t="s">
        <v>89</v>
      </c>
      <c r="AY185" s="15" t="s">
        <v>140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5" t="s">
        <v>87</v>
      </c>
      <c r="BK185" s="196">
        <f>ROUND(I185*H185,2)</f>
        <v>0</v>
      </c>
      <c r="BL185" s="15" t="s">
        <v>146</v>
      </c>
      <c r="BM185" s="195" t="s">
        <v>843</v>
      </c>
    </row>
    <row r="186" spans="1:65" s="13" customFormat="1">
      <c r="B186" s="197"/>
      <c r="C186" s="198"/>
      <c r="D186" s="199" t="s">
        <v>148</v>
      </c>
      <c r="E186" s="200" t="s">
        <v>1</v>
      </c>
      <c r="F186" s="201" t="s">
        <v>235</v>
      </c>
      <c r="G186" s="198"/>
      <c r="H186" s="202">
        <v>19</v>
      </c>
      <c r="I186" s="198"/>
      <c r="J186" s="198"/>
      <c r="K186" s="198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148</v>
      </c>
      <c r="AU186" s="207" t="s">
        <v>89</v>
      </c>
      <c r="AV186" s="13" t="s">
        <v>89</v>
      </c>
      <c r="AW186" s="13" t="s">
        <v>36</v>
      </c>
      <c r="AX186" s="13" t="s">
        <v>87</v>
      </c>
      <c r="AY186" s="207" t="s">
        <v>140</v>
      </c>
    </row>
    <row r="187" spans="1:65" s="2" customFormat="1" ht="16.5" customHeight="1">
      <c r="A187" s="30"/>
      <c r="B187" s="31"/>
      <c r="C187" s="208" t="s">
        <v>296</v>
      </c>
      <c r="D187" s="208" t="s">
        <v>236</v>
      </c>
      <c r="E187" s="209" t="s">
        <v>844</v>
      </c>
      <c r="F187" s="210" t="s">
        <v>845</v>
      </c>
      <c r="G187" s="211" t="s">
        <v>271</v>
      </c>
      <c r="H187" s="212">
        <v>19</v>
      </c>
      <c r="I187" s="213"/>
      <c r="J187" s="213">
        <f>ROUND(I187*H187,2)</f>
        <v>0</v>
      </c>
      <c r="K187" s="214"/>
      <c r="L187" s="215"/>
      <c r="M187" s="216" t="s">
        <v>1</v>
      </c>
      <c r="N187" s="217" t="s">
        <v>44</v>
      </c>
      <c r="O187" s="193">
        <v>0</v>
      </c>
      <c r="P187" s="193">
        <f>O187*H187</f>
        <v>0</v>
      </c>
      <c r="Q187" s="193">
        <v>0</v>
      </c>
      <c r="R187" s="193">
        <f>Q187*H187</f>
        <v>0</v>
      </c>
      <c r="S187" s="193">
        <v>0</v>
      </c>
      <c r="T187" s="194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95" t="s">
        <v>182</v>
      </c>
      <c r="AT187" s="195" t="s">
        <v>236</v>
      </c>
      <c r="AU187" s="195" t="s">
        <v>89</v>
      </c>
      <c r="AY187" s="15" t="s">
        <v>140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5" t="s">
        <v>87</v>
      </c>
      <c r="BK187" s="196">
        <f>ROUND(I187*H187,2)</f>
        <v>0</v>
      </c>
      <c r="BL187" s="15" t="s">
        <v>146</v>
      </c>
      <c r="BM187" s="195" t="s">
        <v>846</v>
      </c>
    </row>
    <row r="188" spans="1:65" s="13" customFormat="1">
      <c r="B188" s="197"/>
      <c r="C188" s="198"/>
      <c r="D188" s="199" t="s">
        <v>148</v>
      </c>
      <c r="E188" s="200" t="s">
        <v>1</v>
      </c>
      <c r="F188" s="201" t="s">
        <v>235</v>
      </c>
      <c r="G188" s="198"/>
      <c r="H188" s="202">
        <v>19</v>
      </c>
      <c r="I188" s="198"/>
      <c r="J188" s="198"/>
      <c r="K188" s="198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148</v>
      </c>
      <c r="AU188" s="207" t="s">
        <v>89</v>
      </c>
      <c r="AV188" s="13" t="s">
        <v>89</v>
      </c>
      <c r="AW188" s="13" t="s">
        <v>36</v>
      </c>
      <c r="AX188" s="13" t="s">
        <v>87</v>
      </c>
      <c r="AY188" s="207" t="s">
        <v>140</v>
      </c>
    </row>
    <row r="189" spans="1:65" s="2" customFormat="1" ht="16.5" customHeight="1">
      <c r="A189" s="30"/>
      <c r="B189" s="31"/>
      <c r="C189" s="208" t="s">
        <v>300</v>
      </c>
      <c r="D189" s="208" t="s">
        <v>236</v>
      </c>
      <c r="E189" s="209" t="s">
        <v>847</v>
      </c>
      <c r="F189" s="210" t="s">
        <v>848</v>
      </c>
      <c r="G189" s="211" t="s">
        <v>271</v>
      </c>
      <c r="H189" s="212">
        <v>19</v>
      </c>
      <c r="I189" s="213"/>
      <c r="J189" s="213">
        <f>ROUND(I189*H189,2)</f>
        <v>0</v>
      </c>
      <c r="K189" s="214"/>
      <c r="L189" s="215"/>
      <c r="M189" s="216" t="s">
        <v>1</v>
      </c>
      <c r="N189" s="217" t="s">
        <v>44</v>
      </c>
      <c r="O189" s="193">
        <v>0</v>
      </c>
      <c r="P189" s="193">
        <f>O189*H189</f>
        <v>0</v>
      </c>
      <c r="Q189" s="193">
        <v>0</v>
      </c>
      <c r="R189" s="193">
        <f>Q189*H189</f>
        <v>0</v>
      </c>
      <c r="S189" s="193">
        <v>0</v>
      </c>
      <c r="T189" s="194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95" t="s">
        <v>182</v>
      </c>
      <c r="AT189" s="195" t="s">
        <v>236</v>
      </c>
      <c r="AU189" s="195" t="s">
        <v>89</v>
      </c>
      <c r="AY189" s="15" t="s">
        <v>140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5" t="s">
        <v>87</v>
      </c>
      <c r="BK189" s="196">
        <f>ROUND(I189*H189,2)</f>
        <v>0</v>
      </c>
      <c r="BL189" s="15" t="s">
        <v>146</v>
      </c>
      <c r="BM189" s="195" t="s">
        <v>849</v>
      </c>
    </row>
    <row r="190" spans="1:65" s="13" customFormat="1">
      <c r="B190" s="197"/>
      <c r="C190" s="198"/>
      <c r="D190" s="199" t="s">
        <v>148</v>
      </c>
      <c r="E190" s="200" t="s">
        <v>1</v>
      </c>
      <c r="F190" s="201" t="s">
        <v>235</v>
      </c>
      <c r="G190" s="198"/>
      <c r="H190" s="202">
        <v>19</v>
      </c>
      <c r="I190" s="198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148</v>
      </c>
      <c r="AU190" s="207" t="s">
        <v>89</v>
      </c>
      <c r="AV190" s="13" t="s">
        <v>89</v>
      </c>
      <c r="AW190" s="13" t="s">
        <v>36</v>
      </c>
      <c r="AX190" s="13" t="s">
        <v>87</v>
      </c>
      <c r="AY190" s="207" t="s">
        <v>140</v>
      </c>
    </row>
    <row r="191" spans="1:65" s="2" customFormat="1" ht="16.5" customHeight="1">
      <c r="A191" s="30"/>
      <c r="B191" s="31"/>
      <c r="C191" s="208" t="s">
        <v>305</v>
      </c>
      <c r="D191" s="208" t="s">
        <v>236</v>
      </c>
      <c r="E191" s="209" t="s">
        <v>850</v>
      </c>
      <c r="F191" s="210" t="s">
        <v>851</v>
      </c>
      <c r="G191" s="211" t="s">
        <v>271</v>
      </c>
      <c r="H191" s="212">
        <v>19</v>
      </c>
      <c r="I191" s="213"/>
      <c r="J191" s="213">
        <f>ROUND(I191*H191,2)</f>
        <v>0</v>
      </c>
      <c r="K191" s="214"/>
      <c r="L191" s="215"/>
      <c r="M191" s="216" t="s">
        <v>1</v>
      </c>
      <c r="N191" s="217" t="s">
        <v>44</v>
      </c>
      <c r="O191" s="193">
        <v>0</v>
      </c>
      <c r="P191" s="193">
        <f>O191*H191</f>
        <v>0</v>
      </c>
      <c r="Q191" s="193">
        <v>0</v>
      </c>
      <c r="R191" s="193">
        <f>Q191*H191</f>
        <v>0</v>
      </c>
      <c r="S191" s="193">
        <v>0</v>
      </c>
      <c r="T191" s="194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95" t="s">
        <v>182</v>
      </c>
      <c r="AT191" s="195" t="s">
        <v>236</v>
      </c>
      <c r="AU191" s="195" t="s">
        <v>89</v>
      </c>
      <c r="AY191" s="15" t="s">
        <v>140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5" t="s">
        <v>87</v>
      </c>
      <c r="BK191" s="196">
        <f>ROUND(I191*H191,2)</f>
        <v>0</v>
      </c>
      <c r="BL191" s="15" t="s">
        <v>146</v>
      </c>
      <c r="BM191" s="195" t="s">
        <v>852</v>
      </c>
    </row>
    <row r="192" spans="1:65" s="13" customFormat="1">
      <c r="B192" s="197"/>
      <c r="C192" s="198"/>
      <c r="D192" s="199" t="s">
        <v>148</v>
      </c>
      <c r="E192" s="200" t="s">
        <v>1</v>
      </c>
      <c r="F192" s="201" t="s">
        <v>235</v>
      </c>
      <c r="G192" s="198"/>
      <c r="H192" s="202">
        <v>19</v>
      </c>
      <c r="I192" s="198"/>
      <c r="J192" s="198"/>
      <c r="K192" s="198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148</v>
      </c>
      <c r="AU192" s="207" t="s">
        <v>89</v>
      </c>
      <c r="AV192" s="13" t="s">
        <v>89</v>
      </c>
      <c r="AW192" s="13" t="s">
        <v>36</v>
      </c>
      <c r="AX192" s="13" t="s">
        <v>87</v>
      </c>
      <c r="AY192" s="207" t="s">
        <v>140</v>
      </c>
    </row>
    <row r="193" spans="1:65" s="2" customFormat="1" ht="16.5" customHeight="1">
      <c r="A193" s="30"/>
      <c r="B193" s="31"/>
      <c r="C193" s="184" t="s">
        <v>309</v>
      </c>
      <c r="D193" s="184" t="s">
        <v>142</v>
      </c>
      <c r="E193" s="185" t="s">
        <v>853</v>
      </c>
      <c r="F193" s="186" t="s">
        <v>854</v>
      </c>
      <c r="G193" s="187" t="s">
        <v>271</v>
      </c>
      <c r="H193" s="188">
        <v>19</v>
      </c>
      <c r="I193" s="189"/>
      <c r="J193" s="189">
        <f>ROUND(I193*H193,2)</f>
        <v>0</v>
      </c>
      <c r="K193" s="190"/>
      <c r="L193" s="35"/>
      <c r="M193" s="191" t="s">
        <v>1</v>
      </c>
      <c r="N193" s="192" t="s">
        <v>44</v>
      </c>
      <c r="O193" s="193">
        <v>0.77200000000000002</v>
      </c>
      <c r="P193" s="193">
        <f>O193*H193</f>
        <v>14.668000000000001</v>
      </c>
      <c r="Q193" s="193">
        <v>6.3829999999999998E-2</v>
      </c>
      <c r="R193" s="193">
        <f>Q193*H193</f>
        <v>1.2127699999999999</v>
      </c>
      <c r="S193" s="193">
        <v>0</v>
      </c>
      <c r="T193" s="194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95" t="s">
        <v>146</v>
      </c>
      <c r="AT193" s="195" t="s">
        <v>142</v>
      </c>
      <c r="AU193" s="195" t="s">
        <v>89</v>
      </c>
      <c r="AY193" s="15" t="s">
        <v>140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15" t="s">
        <v>87</v>
      </c>
      <c r="BK193" s="196">
        <f>ROUND(I193*H193,2)</f>
        <v>0</v>
      </c>
      <c r="BL193" s="15" t="s">
        <v>146</v>
      </c>
      <c r="BM193" s="195" t="s">
        <v>855</v>
      </c>
    </row>
    <row r="194" spans="1:65" s="13" customFormat="1">
      <c r="B194" s="197"/>
      <c r="C194" s="198"/>
      <c r="D194" s="199" t="s">
        <v>148</v>
      </c>
      <c r="E194" s="200" t="s">
        <v>1</v>
      </c>
      <c r="F194" s="201" t="s">
        <v>235</v>
      </c>
      <c r="G194" s="198"/>
      <c r="H194" s="202">
        <v>19</v>
      </c>
      <c r="I194" s="198"/>
      <c r="J194" s="198"/>
      <c r="K194" s="198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148</v>
      </c>
      <c r="AU194" s="207" t="s">
        <v>89</v>
      </c>
      <c r="AV194" s="13" t="s">
        <v>89</v>
      </c>
      <c r="AW194" s="13" t="s">
        <v>36</v>
      </c>
      <c r="AX194" s="13" t="s">
        <v>87</v>
      </c>
      <c r="AY194" s="207" t="s">
        <v>140</v>
      </c>
    </row>
    <row r="195" spans="1:65" s="12" customFormat="1" ht="22.9" customHeight="1">
      <c r="B195" s="169"/>
      <c r="C195" s="170"/>
      <c r="D195" s="171" t="s">
        <v>78</v>
      </c>
      <c r="E195" s="182" t="s">
        <v>188</v>
      </c>
      <c r="F195" s="182" t="s">
        <v>368</v>
      </c>
      <c r="G195" s="170"/>
      <c r="H195" s="170"/>
      <c r="I195" s="170"/>
      <c r="J195" s="183">
        <f>BK195</f>
        <v>0</v>
      </c>
      <c r="K195" s="170"/>
      <c r="L195" s="174"/>
      <c r="M195" s="175"/>
      <c r="N195" s="176"/>
      <c r="O195" s="176"/>
      <c r="P195" s="177">
        <f>P196</f>
        <v>30.02</v>
      </c>
      <c r="Q195" s="176"/>
      <c r="R195" s="177">
        <f>R196</f>
        <v>0</v>
      </c>
      <c r="S195" s="176"/>
      <c r="T195" s="178">
        <f>T196</f>
        <v>0</v>
      </c>
      <c r="AR195" s="179" t="s">
        <v>87</v>
      </c>
      <c r="AT195" s="180" t="s">
        <v>78</v>
      </c>
      <c r="AU195" s="180" t="s">
        <v>87</v>
      </c>
      <c r="AY195" s="179" t="s">
        <v>140</v>
      </c>
      <c r="BK195" s="181">
        <f>BK196</f>
        <v>0</v>
      </c>
    </row>
    <row r="196" spans="1:65" s="12" customFormat="1" ht="20.85" customHeight="1">
      <c r="B196" s="169"/>
      <c r="C196" s="170"/>
      <c r="D196" s="171" t="s">
        <v>78</v>
      </c>
      <c r="E196" s="182" t="s">
        <v>369</v>
      </c>
      <c r="F196" s="182" t="s">
        <v>370</v>
      </c>
      <c r="G196" s="170"/>
      <c r="H196" s="170"/>
      <c r="I196" s="170"/>
      <c r="J196" s="183">
        <f>BK196</f>
        <v>0</v>
      </c>
      <c r="K196" s="170"/>
      <c r="L196" s="174"/>
      <c r="M196" s="175"/>
      <c r="N196" s="176"/>
      <c r="O196" s="176"/>
      <c r="P196" s="177">
        <f>SUM(P197:P202)</f>
        <v>30.02</v>
      </c>
      <c r="Q196" s="176"/>
      <c r="R196" s="177">
        <f>SUM(R197:R202)</f>
        <v>0</v>
      </c>
      <c r="S196" s="176"/>
      <c r="T196" s="178">
        <f>SUM(T197:T202)</f>
        <v>0</v>
      </c>
      <c r="AR196" s="179" t="s">
        <v>87</v>
      </c>
      <c r="AT196" s="180" t="s">
        <v>78</v>
      </c>
      <c r="AU196" s="180" t="s">
        <v>89</v>
      </c>
      <c r="AY196" s="179" t="s">
        <v>140</v>
      </c>
      <c r="BK196" s="181">
        <f>SUM(BK197:BK202)</f>
        <v>0</v>
      </c>
    </row>
    <row r="197" spans="1:65" s="2" customFormat="1" ht="16.5" customHeight="1">
      <c r="A197" s="30"/>
      <c r="B197" s="31"/>
      <c r="C197" s="184" t="s">
        <v>314</v>
      </c>
      <c r="D197" s="184" t="s">
        <v>142</v>
      </c>
      <c r="E197" s="185" t="s">
        <v>372</v>
      </c>
      <c r="F197" s="186" t="s">
        <v>373</v>
      </c>
      <c r="G197" s="187" t="s">
        <v>222</v>
      </c>
      <c r="H197" s="188">
        <v>38</v>
      </c>
      <c r="I197" s="189"/>
      <c r="J197" s="189">
        <f>ROUND(I197*H197,2)</f>
        <v>0</v>
      </c>
      <c r="K197" s="190"/>
      <c r="L197" s="35"/>
      <c r="M197" s="191" t="s">
        <v>1</v>
      </c>
      <c r="N197" s="192" t="s">
        <v>44</v>
      </c>
      <c r="O197" s="193">
        <v>0.13600000000000001</v>
      </c>
      <c r="P197" s="193">
        <f>O197*H197</f>
        <v>5.1680000000000001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95" t="s">
        <v>146</v>
      </c>
      <c r="AT197" s="195" t="s">
        <v>142</v>
      </c>
      <c r="AU197" s="195" t="s">
        <v>155</v>
      </c>
      <c r="AY197" s="15" t="s">
        <v>140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5" t="s">
        <v>87</v>
      </c>
      <c r="BK197" s="196">
        <f>ROUND(I197*H197,2)</f>
        <v>0</v>
      </c>
      <c r="BL197" s="15" t="s">
        <v>146</v>
      </c>
      <c r="BM197" s="195" t="s">
        <v>856</v>
      </c>
    </row>
    <row r="198" spans="1:65" s="13" customFormat="1">
      <c r="B198" s="197"/>
      <c r="C198" s="198"/>
      <c r="D198" s="199" t="s">
        <v>148</v>
      </c>
      <c r="E198" s="200" t="s">
        <v>1</v>
      </c>
      <c r="F198" s="201" t="s">
        <v>857</v>
      </c>
      <c r="G198" s="198"/>
      <c r="H198" s="202">
        <v>38</v>
      </c>
      <c r="I198" s="198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148</v>
      </c>
      <c r="AU198" s="207" t="s">
        <v>155</v>
      </c>
      <c r="AV198" s="13" t="s">
        <v>89</v>
      </c>
      <c r="AW198" s="13" t="s">
        <v>36</v>
      </c>
      <c r="AX198" s="13" t="s">
        <v>87</v>
      </c>
      <c r="AY198" s="207" t="s">
        <v>140</v>
      </c>
    </row>
    <row r="199" spans="1:65" s="2" customFormat="1" ht="16.5" customHeight="1">
      <c r="A199" s="30"/>
      <c r="B199" s="31"/>
      <c r="C199" s="184" t="s">
        <v>318</v>
      </c>
      <c r="D199" s="184" t="s">
        <v>142</v>
      </c>
      <c r="E199" s="185" t="s">
        <v>377</v>
      </c>
      <c r="F199" s="186" t="s">
        <v>378</v>
      </c>
      <c r="G199" s="187" t="s">
        <v>222</v>
      </c>
      <c r="H199" s="188">
        <v>38</v>
      </c>
      <c r="I199" s="189"/>
      <c r="J199" s="189">
        <f>ROUND(I199*H199,2)</f>
        <v>0</v>
      </c>
      <c r="K199" s="190"/>
      <c r="L199" s="35"/>
      <c r="M199" s="191" t="s">
        <v>1</v>
      </c>
      <c r="N199" s="192" t="s">
        <v>44</v>
      </c>
      <c r="O199" s="193">
        <v>0.246</v>
      </c>
      <c r="P199" s="193">
        <f>O199*H199</f>
        <v>9.347999999999999</v>
      </c>
      <c r="Q199" s="193">
        <v>0</v>
      </c>
      <c r="R199" s="193">
        <f>Q199*H199</f>
        <v>0</v>
      </c>
      <c r="S199" s="193">
        <v>0</v>
      </c>
      <c r="T199" s="194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95" t="s">
        <v>146</v>
      </c>
      <c r="AT199" s="195" t="s">
        <v>142</v>
      </c>
      <c r="AU199" s="195" t="s">
        <v>155</v>
      </c>
      <c r="AY199" s="15" t="s">
        <v>140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15" t="s">
        <v>87</v>
      </c>
      <c r="BK199" s="196">
        <f>ROUND(I199*H199,2)</f>
        <v>0</v>
      </c>
      <c r="BL199" s="15" t="s">
        <v>146</v>
      </c>
      <c r="BM199" s="195" t="s">
        <v>858</v>
      </c>
    </row>
    <row r="200" spans="1:65" s="13" customFormat="1">
      <c r="B200" s="197"/>
      <c r="C200" s="198"/>
      <c r="D200" s="199" t="s">
        <v>148</v>
      </c>
      <c r="E200" s="200" t="s">
        <v>1</v>
      </c>
      <c r="F200" s="201" t="s">
        <v>857</v>
      </c>
      <c r="G200" s="198"/>
      <c r="H200" s="202">
        <v>38</v>
      </c>
      <c r="I200" s="198"/>
      <c r="J200" s="198"/>
      <c r="K200" s="198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148</v>
      </c>
      <c r="AU200" s="207" t="s">
        <v>155</v>
      </c>
      <c r="AV200" s="13" t="s">
        <v>89</v>
      </c>
      <c r="AW200" s="13" t="s">
        <v>36</v>
      </c>
      <c r="AX200" s="13" t="s">
        <v>87</v>
      </c>
      <c r="AY200" s="207" t="s">
        <v>140</v>
      </c>
    </row>
    <row r="201" spans="1:65" s="2" customFormat="1" ht="16.5" customHeight="1">
      <c r="A201" s="30"/>
      <c r="B201" s="31"/>
      <c r="C201" s="184" t="s">
        <v>322</v>
      </c>
      <c r="D201" s="184" t="s">
        <v>142</v>
      </c>
      <c r="E201" s="185" t="s">
        <v>381</v>
      </c>
      <c r="F201" s="186" t="s">
        <v>382</v>
      </c>
      <c r="G201" s="187" t="s">
        <v>222</v>
      </c>
      <c r="H201" s="188">
        <v>912</v>
      </c>
      <c r="I201" s="189"/>
      <c r="J201" s="189">
        <f>ROUND(I201*H201,2)</f>
        <v>0</v>
      </c>
      <c r="K201" s="190"/>
      <c r="L201" s="35"/>
      <c r="M201" s="191" t="s">
        <v>1</v>
      </c>
      <c r="N201" s="192" t="s">
        <v>44</v>
      </c>
      <c r="O201" s="193">
        <v>1.7000000000000001E-2</v>
      </c>
      <c r="P201" s="193">
        <f>O201*H201</f>
        <v>15.504000000000001</v>
      </c>
      <c r="Q201" s="193">
        <v>0</v>
      </c>
      <c r="R201" s="193">
        <f>Q201*H201</f>
        <v>0</v>
      </c>
      <c r="S201" s="193">
        <v>0</v>
      </c>
      <c r="T201" s="194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95" t="s">
        <v>146</v>
      </c>
      <c r="AT201" s="195" t="s">
        <v>142</v>
      </c>
      <c r="AU201" s="195" t="s">
        <v>155</v>
      </c>
      <c r="AY201" s="15" t="s">
        <v>140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15" t="s">
        <v>87</v>
      </c>
      <c r="BK201" s="196">
        <f>ROUND(I201*H201,2)</f>
        <v>0</v>
      </c>
      <c r="BL201" s="15" t="s">
        <v>146</v>
      </c>
      <c r="BM201" s="195" t="s">
        <v>859</v>
      </c>
    </row>
    <row r="202" spans="1:65" s="13" customFormat="1">
      <c r="B202" s="197"/>
      <c r="C202" s="198"/>
      <c r="D202" s="199" t="s">
        <v>148</v>
      </c>
      <c r="E202" s="200" t="s">
        <v>1</v>
      </c>
      <c r="F202" s="201" t="s">
        <v>860</v>
      </c>
      <c r="G202" s="198"/>
      <c r="H202" s="202">
        <v>912</v>
      </c>
      <c r="I202" s="198"/>
      <c r="J202" s="198"/>
      <c r="K202" s="198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148</v>
      </c>
      <c r="AU202" s="207" t="s">
        <v>155</v>
      </c>
      <c r="AV202" s="13" t="s">
        <v>89</v>
      </c>
      <c r="AW202" s="13" t="s">
        <v>36</v>
      </c>
      <c r="AX202" s="13" t="s">
        <v>87</v>
      </c>
      <c r="AY202" s="207" t="s">
        <v>140</v>
      </c>
    </row>
    <row r="203" spans="1:65" s="12" customFormat="1" ht="22.9" customHeight="1">
      <c r="B203" s="169"/>
      <c r="C203" s="170"/>
      <c r="D203" s="171" t="s">
        <v>78</v>
      </c>
      <c r="E203" s="182" t="s">
        <v>391</v>
      </c>
      <c r="F203" s="182" t="s">
        <v>370</v>
      </c>
      <c r="G203" s="170"/>
      <c r="H203" s="170"/>
      <c r="I203" s="170"/>
      <c r="J203" s="183">
        <f>BK203</f>
        <v>0</v>
      </c>
      <c r="K203" s="170"/>
      <c r="L203" s="174"/>
      <c r="M203" s="175"/>
      <c r="N203" s="176"/>
      <c r="O203" s="176"/>
      <c r="P203" s="177">
        <f>P204</f>
        <v>386.12163999999996</v>
      </c>
      <c r="Q203" s="176"/>
      <c r="R203" s="177">
        <f>R204</f>
        <v>0</v>
      </c>
      <c r="S203" s="176"/>
      <c r="T203" s="178">
        <f>T204</f>
        <v>0</v>
      </c>
      <c r="AR203" s="179" t="s">
        <v>87</v>
      </c>
      <c r="AT203" s="180" t="s">
        <v>78</v>
      </c>
      <c r="AU203" s="180" t="s">
        <v>87</v>
      </c>
      <c r="AY203" s="179" t="s">
        <v>140</v>
      </c>
      <c r="BK203" s="181">
        <f>BK204</f>
        <v>0</v>
      </c>
    </row>
    <row r="204" spans="1:65" s="2" customFormat="1" ht="16.5" customHeight="1">
      <c r="A204" s="30"/>
      <c r="B204" s="31"/>
      <c r="C204" s="184" t="s">
        <v>326</v>
      </c>
      <c r="D204" s="184" t="s">
        <v>142</v>
      </c>
      <c r="E204" s="185" t="s">
        <v>488</v>
      </c>
      <c r="F204" s="186" t="s">
        <v>489</v>
      </c>
      <c r="G204" s="187" t="s">
        <v>222</v>
      </c>
      <c r="H204" s="188">
        <v>260.89299999999997</v>
      </c>
      <c r="I204" s="189"/>
      <c r="J204" s="189">
        <f>ROUND(I204*H204,2)</f>
        <v>0</v>
      </c>
      <c r="K204" s="190"/>
      <c r="L204" s="35"/>
      <c r="M204" s="218" t="s">
        <v>1</v>
      </c>
      <c r="N204" s="219" t="s">
        <v>44</v>
      </c>
      <c r="O204" s="220">
        <v>1.48</v>
      </c>
      <c r="P204" s="220">
        <f>O204*H204</f>
        <v>386.12163999999996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95" t="s">
        <v>146</v>
      </c>
      <c r="AT204" s="195" t="s">
        <v>142</v>
      </c>
      <c r="AU204" s="195" t="s">
        <v>89</v>
      </c>
      <c r="AY204" s="15" t="s">
        <v>140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15" t="s">
        <v>87</v>
      </c>
      <c r="BK204" s="196">
        <f>ROUND(I204*H204,2)</f>
        <v>0</v>
      </c>
      <c r="BL204" s="15" t="s">
        <v>146</v>
      </c>
      <c r="BM204" s="195" t="s">
        <v>861</v>
      </c>
    </row>
    <row r="205" spans="1:65" s="2" customFormat="1" ht="6.95" customHeight="1">
      <c r="A205" s="30"/>
      <c r="B205" s="50"/>
      <c r="C205" s="51"/>
      <c r="D205" s="51"/>
      <c r="E205" s="51"/>
      <c r="F205" s="51"/>
      <c r="G205" s="51"/>
      <c r="H205" s="51"/>
      <c r="I205" s="51"/>
      <c r="J205" s="51"/>
      <c r="K205" s="51"/>
      <c r="L205" s="35"/>
      <c r="M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</row>
  </sheetData>
  <sheetProtection formatColumns="0" formatRows="0" autoFilter="0"/>
  <autoFilter ref="C121:K204" xr:uid="{00000000-0009-0000-0000-000004000000}"/>
  <mergeCells count="8">
    <mergeCell ref="E112:H112"/>
    <mergeCell ref="E114:H114"/>
    <mergeCell ref="L2:V2"/>
    <mergeCell ref="E7:H7"/>
    <mergeCell ref="E9:H9"/>
    <mergeCell ref="E27:H27"/>
    <mergeCell ref="E84:H84"/>
    <mergeCell ref="E86:H86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52"/>
  <sheetViews>
    <sheetView showGridLines="0" topLeftCell="A130" workbookViewId="0">
      <selection activeCell="H155" sqref="H15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0"/>
    </row>
    <row r="2" spans="1:46" s="1" customFormat="1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5" t="s">
        <v>105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8"/>
      <c r="AT3" s="15" t="s">
        <v>89</v>
      </c>
    </row>
    <row r="4" spans="1:46" s="1" customFormat="1" ht="24.95" customHeight="1">
      <c r="B4" s="18"/>
      <c r="D4" s="106" t="s">
        <v>106</v>
      </c>
      <c r="L4" s="18"/>
      <c r="M4" s="107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8" t="s">
        <v>14</v>
      </c>
      <c r="L6" s="18"/>
    </row>
    <row r="7" spans="1:46" s="1" customFormat="1" ht="16.5" customHeight="1">
      <c r="B7" s="18"/>
      <c r="E7" s="330" t="str">
        <f>'Rekapitulace stavby'!K6</f>
        <v xml:space="preserve"> VALTICE – ul. Jiráskova a ul. Vilová, kanalizace a vodovod, SO 02 - Jiráskova</v>
      </c>
      <c r="F7" s="331"/>
      <c r="G7" s="331"/>
      <c r="H7" s="331"/>
      <c r="L7" s="18"/>
    </row>
    <row r="8" spans="1:46" s="2" customFormat="1" ht="12" customHeight="1">
      <c r="A8" s="30"/>
      <c r="B8" s="35"/>
      <c r="C8" s="30"/>
      <c r="D8" s="108" t="s">
        <v>107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332" t="s">
        <v>862</v>
      </c>
      <c r="F9" s="333"/>
      <c r="G9" s="333"/>
      <c r="H9" s="333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8" t="s">
        <v>16</v>
      </c>
      <c r="E11" s="30"/>
      <c r="F11" s="109" t="s">
        <v>17</v>
      </c>
      <c r="G11" s="30"/>
      <c r="H11" s="30"/>
      <c r="I11" s="108" t="s">
        <v>18</v>
      </c>
      <c r="J11" s="109" t="s">
        <v>89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8" t="s">
        <v>20</v>
      </c>
      <c r="E12" s="30"/>
      <c r="F12" s="109" t="s">
        <v>21</v>
      </c>
      <c r="G12" s="30"/>
      <c r="H12" s="30"/>
      <c r="I12" s="108" t="s">
        <v>22</v>
      </c>
      <c r="J12" s="110" t="str">
        <f>'Rekapitulace stavby'!AN8</f>
        <v>27. 5. 2020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21.75" customHeight="1">
      <c r="A13" s="30"/>
      <c r="B13" s="35"/>
      <c r="C13" s="30"/>
      <c r="D13" s="111" t="s">
        <v>24</v>
      </c>
      <c r="E13" s="30"/>
      <c r="F13" s="112" t="s">
        <v>25</v>
      </c>
      <c r="G13" s="30"/>
      <c r="H13" s="30"/>
      <c r="I13" s="111" t="s">
        <v>26</v>
      </c>
      <c r="J13" s="112" t="s">
        <v>342</v>
      </c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8" t="s">
        <v>28</v>
      </c>
      <c r="E14" s="30"/>
      <c r="F14" s="30"/>
      <c r="G14" s="30"/>
      <c r="H14" s="30"/>
      <c r="I14" s="108" t="s">
        <v>29</v>
      </c>
      <c r="J14" s="109" t="s">
        <v>1</v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9" t="s">
        <v>30</v>
      </c>
      <c r="F15" s="30"/>
      <c r="G15" s="30"/>
      <c r="H15" s="30"/>
      <c r="I15" s="108" t="s">
        <v>31</v>
      </c>
      <c r="J15" s="109" t="s">
        <v>1</v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8" t="s">
        <v>32</v>
      </c>
      <c r="E17" s="30"/>
      <c r="F17" s="30"/>
      <c r="G17" s="30"/>
      <c r="H17" s="30"/>
      <c r="I17" s="108" t="s">
        <v>29</v>
      </c>
      <c r="J17" s="109" t="s">
        <v>1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109" t="s">
        <v>33</v>
      </c>
      <c r="F18" s="30"/>
      <c r="G18" s="30"/>
      <c r="H18" s="30"/>
      <c r="I18" s="108" t="s">
        <v>31</v>
      </c>
      <c r="J18" s="109" t="s">
        <v>1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8" t="s">
        <v>34</v>
      </c>
      <c r="E20" s="30"/>
      <c r="F20" s="30"/>
      <c r="G20" s="30"/>
      <c r="H20" s="30"/>
      <c r="I20" s="108" t="s">
        <v>29</v>
      </c>
      <c r="J20" s="109" t="s">
        <v>1</v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9" t="s">
        <v>35</v>
      </c>
      <c r="F21" s="30"/>
      <c r="G21" s="30"/>
      <c r="H21" s="30"/>
      <c r="I21" s="108" t="s">
        <v>31</v>
      </c>
      <c r="J21" s="109" t="s">
        <v>1</v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8" t="s">
        <v>37</v>
      </c>
      <c r="E23" s="30"/>
      <c r="F23" s="30"/>
      <c r="G23" s="30"/>
      <c r="H23" s="30"/>
      <c r="I23" s="108" t="s">
        <v>29</v>
      </c>
      <c r="J23" s="109" t="s">
        <v>1</v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9" t="s">
        <v>35</v>
      </c>
      <c r="F24" s="30"/>
      <c r="G24" s="30"/>
      <c r="H24" s="30"/>
      <c r="I24" s="108" t="s">
        <v>31</v>
      </c>
      <c r="J24" s="109" t="s">
        <v>1</v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8" t="s">
        <v>38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3"/>
      <c r="B27" s="114"/>
      <c r="C27" s="113"/>
      <c r="D27" s="113"/>
      <c r="E27" s="334" t="s">
        <v>1</v>
      </c>
      <c r="F27" s="334"/>
      <c r="G27" s="334"/>
      <c r="H27" s="334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16"/>
      <c r="E29" s="116"/>
      <c r="F29" s="116"/>
      <c r="G29" s="116"/>
      <c r="H29" s="116"/>
      <c r="I29" s="116"/>
      <c r="J29" s="116"/>
      <c r="K29" s="116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7" t="s">
        <v>39</v>
      </c>
      <c r="E30" s="30"/>
      <c r="F30" s="30"/>
      <c r="G30" s="30"/>
      <c r="H30" s="30"/>
      <c r="I30" s="30"/>
      <c r="J30" s="118">
        <f>ROUND(J118,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5"/>
      <c r="C31" s="30"/>
      <c r="D31" s="116"/>
      <c r="E31" s="116"/>
      <c r="F31" s="116"/>
      <c r="G31" s="116"/>
      <c r="H31" s="116"/>
      <c r="I31" s="116"/>
      <c r="J31" s="116"/>
      <c r="K31" s="116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5"/>
      <c r="C32" s="30"/>
      <c r="D32" s="30"/>
      <c r="E32" s="30"/>
      <c r="F32" s="119" t="s">
        <v>41</v>
      </c>
      <c r="G32" s="30"/>
      <c r="H32" s="30"/>
      <c r="I32" s="119" t="s">
        <v>40</v>
      </c>
      <c r="J32" s="119" t="s">
        <v>42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5"/>
      <c r="C33" s="30"/>
      <c r="D33" s="120" t="s">
        <v>43</v>
      </c>
      <c r="E33" s="108" t="s">
        <v>44</v>
      </c>
      <c r="F33" s="121">
        <f>ROUND((SUM(BE118:BE151)),  2)</f>
        <v>0</v>
      </c>
      <c r="G33" s="30"/>
      <c r="H33" s="30"/>
      <c r="I33" s="122">
        <v>0.21</v>
      </c>
      <c r="J33" s="121">
        <f>ROUND(((SUM(BE118:BE151))*I33),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108" t="s">
        <v>45</v>
      </c>
      <c r="F34" s="121">
        <f>ROUND((SUM(BF118:BF151)),  2)</f>
        <v>0</v>
      </c>
      <c r="G34" s="30"/>
      <c r="H34" s="30"/>
      <c r="I34" s="122">
        <v>0.15</v>
      </c>
      <c r="J34" s="121">
        <f>ROUND(((SUM(BF118:BF151))*I34),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5"/>
      <c r="C35" s="30"/>
      <c r="D35" s="30"/>
      <c r="E35" s="108" t="s">
        <v>46</v>
      </c>
      <c r="F35" s="121">
        <f>ROUND((SUM(BG118:BG151)),  2)</f>
        <v>0</v>
      </c>
      <c r="G35" s="30"/>
      <c r="H35" s="30"/>
      <c r="I35" s="122">
        <v>0.21</v>
      </c>
      <c r="J35" s="121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5"/>
      <c r="C36" s="30"/>
      <c r="D36" s="30"/>
      <c r="E36" s="108" t="s">
        <v>47</v>
      </c>
      <c r="F36" s="121">
        <f>ROUND((SUM(BH118:BH151)),  2)</f>
        <v>0</v>
      </c>
      <c r="G36" s="30"/>
      <c r="H36" s="30"/>
      <c r="I36" s="122">
        <v>0.15</v>
      </c>
      <c r="J36" s="121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08" t="s">
        <v>48</v>
      </c>
      <c r="F37" s="121">
        <f>ROUND((SUM(BI118:BI151)),  2)</f>
        <v>0</v>
      </c>
      <c r="G37" s="30"/>
      <c r="H37" s="30"/>
      <c r="I37" s="122">
        <v>0</v>
      </c>
      <c r="J37" s="121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3"/>
      <c r="D39" s="124" t="s">
        <v>49</v>
      </c>
      <c r="E39" s="125"/>
      <c r="F39" s="125"/>
      <c r="G39" s="126" t="s">
        <v>50</v>
      </c>
      <c r="H39" s="127" t="s">
        <v>51</v>
      </c>
      <c r="I39" s="125"/>
      <c r="J39" s="128">
        <f>SUM(J30:J37)</f>
        <v>0</v>
      </c>
      <c r="K39" s="129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2" customFormat="1" ht="14.45" customHeight="1">
      <c r="B49" s="47"/>
      <c r="D49" s="130" t="s">
        <v>52</v>
      </c>
      <c r="E49" s="131"/>
      <c r="F49" s="131"/>
      <c r="G49" s="130" t="s">
        <v>53</v>
      </c>
      <c r="H49" s="131"/>
      <c r="I49" s="131"/>
      <c r="J49" s="131"/>
      <c r="K49" s="131"/>
      <c r="L49" s="47"/>
    </row>
    <row r="50" spans="1:31">
      <c r="B50" s="18"/>
      <c r="L50" s="18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 s="2" customFormat="1" ht="12.75">
      <c r="A60" s="30"/>
      <c r="B60" s="35"/>
      <c r="C60" s="30"/>
      <c r="D60" s="132" t="s">
        <v>54</v>
      </c>
      <c r="E60" s="133"/>
      <c r="F60" s="134" t="s">
        <v>55</v>
      </c>
      <c r="G60" s="132" t="s">
        <v>54</v>
      </c>
      <c r="H60" s="133"/>
      <c r="I60" s="133"/>
      <c r="J60" s="135" t="s">
        <v>55</v>
      </c>
      <c r="K60" s="133"/>
      <c r="L60" s="47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31">
      <c r="B61" s="18"/>
      <c r="L61" s="18"/>
    </row>
    <row r="62" spans="1:31">
      <c r="B62" s="18"/>
      <c r="L62" s="18"/>
    </row>
    <row r="63" spans="1:31">
      <c r="B63" s="18"/>
      <c r="L63" s="18"/>
    </row>
    <row r="64" spans="1:31" s="2" customFormat="1" ht="12.75">
      <c r="A64" s="30"/>
      <c r="B64" s="35"/>
      <c r="C64" s="30"/>
      <c r="D64" s="130" t="s">
        <v>56</v>
      </c>
      <c r="E64" s="136"/>
      <c r="F64" s="136"/>
      <c r="G64" s="130" t="s">
        <v>57</v>
      </c>
      <c r="H64" s="136"/>
      <c r="I64" s="136"/>
      <c r="J64" s="136"/>
      <c r="K64" s="136"/>
      <c r="L64" s="47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5" spans="1:31">
      <c r="B65" s="18"/>
      <c r="L65" s="18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 s="2" customFormat="1" ht="12.75">
      <c r="A75" s="30"/>
      <c r="B75" s="35"/>
      <c r="C75" s="30"/>
      <c r="D75" s="132" t="s">
        <v>54</v>
      </c>
      <c r="E75" s="133"/>
      <c r="F75" s="134" t="s">
        <v>55</v>
      </c>
      <c r="G75" s="132" t="s">
        <v>54</v>
      </c>
      <c r="H75" s="133"/>
      <c r="I75" s="133"/>
      <c r="J75" s="135" t="s">
        <v>55</v>
      </c>
      <c r="K75" s="133"/>
      <c r="L75" s="47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4.45" customHeight="1">
      <c r="A76" s="30"/>
      <c r="B76" s="137"/>
      <c r="C76" s="138"/>
      <c r="D76" s="138"/>
      <c r="E76" s="138"/>
      <c r="F76" s="138"/>
      <c r="G76" s="138"/>
      <c r="H76" s="138"/>
      <c r="I76" s="138"/>
      <c r="J76" s="138"/>
      <c r="K76" s="138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80" spans="1:31" s="2" customFormat="1" ht="6.95" customHeight="1">
      <c r="A80" s="30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47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47" s="2" customFormat="1" ht="24.95" customHeight="1">
      <c r="A81" s="30"/>
      <c r="B81" s="31"/>
      <c r="C81" s="21" t="s">
        <v>110</v>
      </c>
      <c r="D81" s="32"/>
      <c r="E81" s="32"/>
      <c r="F81" s="32"/>
      <c r="G81" s="32"/>
      <c r="H81" s="32"/>
      <c r="I81" s="32"/>
      <c r="J81" s="32"/>
      <c r="K81" s="32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6.95" customHeight="1">
      <c r="A82" s="30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12" customHeight="1">
      <c r="A83" s="30"/>
      <c r="B83" s="31"/>
      <c r="C83" s="26" t="s">
        <v>14</v>
      </c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6.5" customHeight="1">
      <c r="A84" s="30"/>
      <c r="B84" s="31"/>
      <c r="C84" s="32"/>
      <c r="D84" s="32"/>
      <c r="E84" s="327" t="str">
        <f>E7</f>
        <v xml:space="preserve"> VALTICE – ul. Jiráskova a ul. Vilová, kanalizace a vodovod, SO 02 - Jiráskova</v>
      </c>
      <c r="F84" s="328"/>
      <c r="G84" s="328"/>
      <c r="H84" s="328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2" customHeight="1">
      <c r="A85" s="30"/>
      <c r="B85" s="31"/>
      <c r="C85" s="26" t="s">
        <v>107</v>
      </c>
      <c r="D85" s="32"/>
      <c r="E85" s="32"/>
      <c r="F85" s="32"/>
      <c r="G85" s="32"/>
      <c r="H85" s="32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6.5" customHeight="1">
      <c r="A86" s="30"/>
      <c r="B86" s="31"/>
      <c r="C86" s="32"/>
      <c r="D86" s="32"/>
      <c r="E86" s="316" t="str">
        <f>E9</f>
        <v>VRN - Vedlejší rozpočtové náklady</v>
      </c>
      <c r="F86" s="329"/>
      <c r="G86" s="329"/>
      <c r="H86" s="329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6.95" customHeight="1">
      <c r="A87" s="30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12" customHeight="1">
      <c r="A88" s="30"/>
      <c r="B88" s="31"/>
      <c r="C88" s="26" t="s">
        <v>20</v>
      </c>
      <c r="D88" s="32"/>
      <c r="E88" s="32"/>
      <c r="F88" s="24" t="str">
        <f>F12</f>
        <v>Valtice</v>
      </c>
      <c r="G88" s="32"/>
      <c r="H88" s="32"/>
      <c r="I88" s="26" t="s">
        <v>22</v>
      </c>
      <c r="J88" s="62" t="str">
        <f>IF(J12="","",J12)</f>
        <v>27. 5. 2020</v>
      </c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6.95" customHeight="1">
      <c r="A89" s="30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15.2" customHeight="1">
      <c r="A90" s="30"/>
      <c r="B90" s="31"/>
      <c r="C90" s="26" t="s">
        <v>28</v>
      </c>
      <c r="D90" s="32"/>
      <c r="E90" s="32"/>
      <c r="F90" s="24" t="str">
        <f>E15</f>
        <v>Vodovody a kanalizace Břeclav, a.s.</v>
      </c>
      <c r="G90" s="32"/>
      <c r="H90" s="32"/>
      <c r="I90" s="26" t="s">
        <v>34</v>
      </c>
      <c r="J90" s="28" t="str">
        <f>E21</f>
        <v>Jiří Třináctý, DiS.</v>
      </c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6" t="s">
        <v>32</v>
      </c>
      <c r="D91" s="32"/>
      <c r="E91" s="32"/>
      <c r="F91" s="24" t="str">
        <f>IF(E18="","",E18)</f>
        <v>není znám</v>
      </c>
      <c r="G91" s="32"/>
      <c r="H91" s="32"/>
      <c r="I91" s="26" t="s">
        <v>37</v>
      </c>
      <c r="J91" s="28" t="str">
        <f>E24</f>
        <v>Jiří Třináctý, DiS.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0.35" customHeight="1">
      <c r="A92" s="30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29.25" customHeight="1">
      <c r="A93" s="30"/>
      <c r="B93" s="31"/>
      <c r="C93" s="141" t="s">
        <v>111</v>
      </c>
      <c r="D93" s="142"/>
      <c r="E93" s="142"/>
      <c r="F93" s="142"/>
      <c r="G93" s="142"/>
      <c r="H93" s="142"/>
      <c r="I93" s="142"/>
      <c r="J93" s="143" t="s">
        <v>112</v>
      </c>
      <c r="K93" s="14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10.35" customHeight="1">
      <c r="A94" s="30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22.9" customHeight="1">
      <c r="A95" s="30"/>
      <c r="B95" s="31"/>
      <c r="C95" s="144" t="s">
        <v>113</v>
      </c>
      <c r="D95" s="32"/>
      <c r="E95" s="32"/>
      <c r="F95" s="32"/>
      <c r="G95" s="32"/>
      <c r="H95" s="32"/>
      <c r="I95" s="32"/>
      <c r="J95" s="80">
        <f>J118</f>
        <v>0</v>
      </c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U95" s="15" t="s">
        <v>114</v>
      </c>
    </row>
    <row r="96" spans="1:47" s="9" customFormat="1" ht="24.95" customHeight="1">
      <c r="B96" s="145"/>
      <c r="C96" s="146"/>
      <c r="D96" s="147" t="s">
        <v>862</v>
      </c>
      <c r="E96" s="148"/>
      <c r="F96" s="148"/>
      <c r="G96" s="148"/>
      <c r="H96" s="148"/>
      <c r="I96" s="148"/>
      <c r="J96" s="149">
        <f>J119</f>
        <v>0</v>
      </c>
      <c r="K96" s="146"/>
      <c r="L96" s="150"/>
    </row>
    <row r="97" spans="1:31" s="10" customFormat="1" ht="19.899999999999999" customHeight="1">
      <c r="B97" s="151"/>
      <c r="C97" s="152"/>
      <c r="D97" s="153" t="s">
        <v>863</v>
      </c>
      <c r="E97" s="154"/>
      <c r="F97" s="154"/>
      <c r="G97" s="154"/>
      <c r="H97" s="154"/>
      <c r="I97" s="154"/>
      <c r="J97" s="155">
        <f>J120</f>
        <v>0</v>
      </c>
      <c r="K97" s="152"/>
      <c r="L97" s="156"/>
    </row>
    <row r="98" spans="1:31" s="10" customFormat="1" ht="19.899999999999999" customHeight="1">
      <c r="B98" s="151"/>
      <c r="C98" s="152"/>
      <c r="D98" s="153" t="s">
        <v>864</v>
      </c>
      <c r="E98" s="154"/>
      <c r="F98" s="154"/>
      <c r="G98" s="154"/>
      <c r="H98" s="154"/>
      <c r="I98" s="154"/>
      <c r="J98" s="155">
        <f>J149</f>
        <v>0</v>
      </c>
      <c r="K98" s="152"/>
      <c r="L98" s="156"/>
    </row>
    <row r="99" spans="1:31" s="2" customFormat="1" ht="21.75" customHeight="1">
      <c r="A99" s="30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47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5" customHeight="1">
      <c r="A100" s="30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47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4" spans="1:31" s="2" customFormat="1" ht="6.95" customHeight="1">
      <c r="A104" s="30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7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5" customHeight="1">
      <c r="A105" s="30"/>
      <c r="B105" s="31"/>
      <c r="C105" s="21" t="s">
        <v>125</v>
      </c>
      <c r="D105" s="32"/>
      <c r="E105" s="32"/>
      <c r="F105" s="32"/>
      <c r="G105" s="32"/>
      <c r="H105" s="32"/>
      <c r="I105" s="32"/>
      <c r="J105" s="32"/>
      <c r="K105" s="32"/>
      <c r="L105" s="47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47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6" t="s">
        <v>14</v>
      </c>
      <c r="D107" s="32"/>
      <c r="E107" s="32"/>
      <c r="F107" s="32"/>
      <c r="G107" s="32"/>
      <c r="H107" s="32"/>
      <c r="I107" s="32"/>
      <c r="J107" s="32"/>
      <c r="K107" s="32"/>
      <c r="L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2"/>
      <c r="D108" s="32"/>
      <c r="E108" s="327" t="str">
        <f>E7</f>
        <v xml:space="preserve"> VALTICE – ul. Jiráskova a ul. Vilová, kanalizace a vodovod, SO 02 - Jiráskova</v>
      </c>
      <c r="F108" s="328"/>
      <c r="G108" s="328"/>
      <c r="H108" s="328"/>
      <c r="I108" s="32"/>
      <c r="J108" s="32"/>
      <c r="K108" s="32"/>
      <c r="L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6" t="s">
        <v>107</v>
      </c>
      <c r="D109" s="32"/>
      <c r="E109" s="32"/>
      <c r="F109" s="32"/>
      <c r="G109" s="32"/>
      <c r="H109" s="32"/>
      <c r="I109" s="32"/>
      <c r="J109" s="32"/>
      <c r="K109" s="32"/>
      <c r="L109" s="47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2"/>
      <c r="D110" s="32"/>
      <c r="E110" s="316" t="str">
        <f>E9</f>
        <v>VRN - Vedlejší rozpočtové náklady</v>
      </c>
      <c r="F110" s="329"/>
      <c r="G110" s="329"/>
      <c r="H110" s="329"/>
      <c r="I110" s="32"/>
      <c r="J110" s="32"/>
      <c r="K110" s="32"/>
      <c r="L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6" t="s">
        <v>20</v>
      </c>
      <c r="D112" s="32"/>
      <c r="E112" s="32"/>
      <c r="F112" s="24" t="str">
        <f>F12</f>
        <v>Valtice</v>
      </c>
      <c r="G112" s="32"/>
      <c r="H112" s="32"/>
      <c r="I112" s="26" t="s">
        <v>22</v>
      </c>
      <c r="J112" s="62" t="str">
        <f>IF(J12="","",J12)</f>
        <v>27. 5. 2020</v>
      </c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6" t="s">
        <v>28</v>
      </c>
      <c r="D114" s="32"/>
      <c r="E114" s="32"/>
      <c r="F114" s="24" t="str">
        <f>E15</f>
        <v>Vodovody a kanalizace Břeclav, a.s.</v>
      </c>
      <c r="G114" s="32"/>
      <c r="H114" s="32"/>
      <c r="I114" s="26" t="s">
        <v>34</v>
      </c>
      <c r="J114" s="28" t="str">
        <f>E21</f>
        <v>Jiří Třináctý, DiS.</v>
      </c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2" customHeight="1">
      <c r="A115" s="30"/>
      <c r="B115" s="31"/>
      <c r="C115" s="26" t="s">
        <v>32</v>
      </c>
      <c r="D115" s="32"/>
      <c r="E115" s="32"/>
      <c r="F115" s="24" t="str">
        <f>IF(E18="","",E18)</f>
        <v>není znám</v>
      </c>
      <c r="G115" s="32"/>
      <c r="H115" s="32"/>
      <c r="I115" s="26" t="s">
        <v>37</v>
      </c>
      <c r="J115" s="28" t="str">
        <f>E24</f>
        <v>Jiří Třináctý, DiS.</v>
      </c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57"/>
      <c r="B117" s="158"/>
      <c r="C117" s="159" t="s">
        <v>126</v>
      </c>
      <c r="D117" s="160" t="s">
        <v>64</v>
      </c>
      <c r="E117" s="160" t="s">
        <v>60</v>
      </c>
      <c r="F117" s="160" t="s">
        <v>61</v>
      </c>
      <c r="G117" s="160" t="s">
        <v>127</v>
      </c>
      <c r="H117" s="160" t="s">
        <v>128</v>
      </c>
      <c r="I117" s="160" t="s">
        <v>129</v>
      </c>
      <c r="J117" s="161" t="s">
        <v>112</v>
      </c>
      <c r="K117" s="162" t="s">
        <v>130</v>
      </c>
      <c r="L117" s="163"/>
      <c r="M117" s="71" t="s">
        <v>1</v>
      </c>
      <c r="N117" s="72" t="s">
        <v>43</v>
      </c>
      <c r="O117" s="72" t="s">
        <v>131</v>
      </c>
      <c r="P117" s="72" t="s">
        <v>132</v>
      </c>
      <c r="Q117" s="72" t="s">
        <v>133</v>
      </c>
      <c r="R117" s="72" t="s">
        <v>134</v>
      </c>
      <c r="S117" s="72" t="s">
        <v>135</v>
      </c>
      <c r="T117" s="73" t="s">
        <v>136</v>
      </c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</row>
    <row r="118" spans="1:65" s="2" customFormat="1" ht="22.9" customHeight="1">
      <c r="A118" s="30"/>
      <c r="B118" s="31"/>
      <c r="C118" s="78" t="s">
        <v>137</v>
      </c>
      <c r="D118" s="32"/>
      <c r="E118" s="32"/>
      <c r="F118" s="32"/>
      <c r="G118" s="32"/>
      <c r="H118" s="32"/>
      <c r="I118" s="32"/>
      <c r="J118" s="164">
        <f>BK118</f>
        <v>0</v>
      </c>
      <c r="K118" s="32"/>
      <c r="L118" s="35"/>
      <c r="M118" s="74"/>
      <c r="N118" s="165"/>
      <c r="O118" s="75"/>
      <c r="P118" s="166">
        <f>P119</f>
        <v>0</v>
      </c>
      <c r="Q118" s="75"/>
      <c r="R118" s="166">
        <f>R119</f>
        <v>0</v>
      </c>
      <c r="S118" s="75"/>
      <c r="T118" s="167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5" t="s">
        <v>78</v>
      </c>
      <c r="AU118" s="15" t="s">
        <v>114</v>
      </c>
      <c r="BK118" s="168">
        <f>BK119</f>
        <v>0</v>
      </c>
    </row>
    <row r="119" spans="1:65" s="12" customFormat="1" ht="25.9" customHeight="1">
      <c r="B119" s="169"/>
      <c r="C119" s="170"/>
      <c r="D119" s="171" t="s">
        <v>78</v>
      </c>
      <c r="E119" s="172" t="s">
        <v>103</v>
      </c>
      <c r="F119" s="172" t="s">
        <v>104</v>
      </c>
      <c r="G119" s="170"/>
      <c r="H119" s="170"/>
      <c r="I119" s="170"/>
      <c r="J119" s="173">
        <f>BK119</f>
        <v>0</v>
      </c>
      <c r="K119" s="170"/>
      <c r="L119" s="174"/>
      <c r="M119" s="175"/>
      <c r="N119" s="176"/>
      <c r="O119" s="176"/>
      <c r="P119" s="177">
        <f>P120+P149</f>
        <v>0</v>
      </c>
      <c r="Q119" s="176"/>
      <c r="R119" s="177">
        <f>R120+R149</f>
        <v>0</v>
      </c>
      <c r="S119" s="176"/>
      <c r="T119" s="178">
        <f>T120+T149</f>
        <v>0</v>
      </c>
      <c r="AR119" s="179" t="s">
        <v>166</v>
      </c>
      <c r="AT119" s="180" t="s">
        <v>78</v>
      </c>
      <c r="AU119" s="180" t="s">
        <v>79</v>
      </c>
      <c r="AY119" s="179" t="s">
        <v>140</v>
      </c>
      <c r="BK119" s="181">
        <f>BK120+BK149</f>
        <v>0</v>
      </c>
    </row>
    <row r="120" spans="1:65" s="12" customFormat="1" ht="22.9" customHeight="1">
      <c r="B120" s="169"/>
      <c r="C120" s="170"/>
      <c r="D120" s="171" t="s">
        <v>78</v>
      </c>
      <c r="E120" s="182" t="s">
        <v>79</v>
      </c>
      <c r="F120" s="182" t="s">
        <v>104</v>
      </c>
      <c r="G120" s="170"/>
      <c r="H120" s="170"/>
      <c r="I120" s="170"/>
      <c r="J120" s="183">
        <f>BK120</f>
        <v>0</v>
      </c>
      <c r="K120" s="170"/>
      <c r="L120" s="174"/>
      <c r="M120" s="175"/>
      <c r="N120" s="176"/>
      <c r="O120" s="176"/>
      <c r="P120" s="177">
        <f>SUM(P121:P148)</f>
        <v>0</v>
      </c>
      <c r="Q120" s="176"/>
      <c r="R120" s="177">
        <f>SUM(R121:R148)</f>
        <v>0</v>
      </c>
      <c r="S120" s="176"/>
      <c r="T120" s="178">
        <f>SUM(T121:T148)</f>
        <v>0</v>
      </c>
      <c r="AR120" s="179" t="s">
        <v>166</v>
      </c>
      <c r="AT120" s="180" t="s">
        <v>78</v>
      </c>
      <c r="AU120" s="180" t="s">
        <v>87</v>
      </c>
      <c r="AY120" s="179" t="s">
        <v>140</v>
      </c>
      <c r="BK120" s="181">
        <f>SUM(BK121:BK148)</f>
        <v>0</v>
      </c>
    </row>
    <row r="121" spans="1:65" s="2" customFormat="1" ht="16.5" customHeight="1">
      <c r="A121" s="30"/>
      <c r="B121" s="31"/>
      <c r="C121" s="184" t="s">
        <v>87</v>
      </c>
      <c r="D121" s="184" t="s">
        <v>142</v>
      </c>
      <c r="E121" s="185" t="s">
        <v>865</v>
      </c>
      <c r="F121" s="186" t="s">
        <v>866</v>
      </c>
      <c r="G121" s="187" t="s">
        <v>867</v>
      </c>
      <c r="H121" s="188">
        <v>1.5</v>
      </c>
      <c r="I121" s="189"/>
      <c r="J121" s="189">
        <f>ROUND(I121*H121,2)</f>
        <v>0</v>
      </c>
      <c r="K121" s="190"/>
      <c r="L121" s="35"/>
      <c r="M121" s="191" t="s">
        <v>1</v>
      </c>
      <c r="N121" s="192" t="s">
        <v>44</v>
      </c>
      <c r="O121" s="193">
        <v>0</v>
      </c>
      <c r="P121" s="193">
        <f>O121*H121</f>
        <v>0</v>
      </c>
      <c r="Q121" s="193">
        <v>0</v>
      </c>
      <c r="R121" s="193">
        <f>Q121*H121</f>
        <v>0</v>
      </c>
      <c r="S121" s="193">
        <v>0</v>
      </c>
      <c r="T121" s="194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95" t="s">
        <v>868</v>
      </c>
      <c r="AT121" s="195" t="s">
        <v>142</v>
      </c>
      <c r="AU121" s="195" t="s">
        <v>89</v>
      </c>
      <c r="AY121" s="15" t="s">
        <v>140</v>
      </c>
      <c r="BE121" s="196">
        <f>IF(N121="základní",J121,0)</f>
        <v>0</v>
      </c>
      <c r="BF121" s="196">
        <f>IF(N121="snížená",J121,0)</f>
        <v>0</v>
      </c>
      <c r="BG121" s="196">
        <f>IF(N121="zákl. přenesená",J121,0)</f>
        <v>0</v>
      </c>
      <c r="BH121" s="196">
        <f>IF(N121="sníž. přenesená",J121,0)</f>
        <v>0</v>
      </c>
      <c r="BI121" s="196">
        <f>IF(N121="nulová",J121,0)</f>
        <v>0</v>
      </c>
      <c r="BJ121" s="15" t="s">
        <v>87</v>
      </c>
      <c r="BK121" s="196">
        <f>ROUND(I121*H121,2)</f>
        <v>0</v>
      </c>
      <c r="BL121" s="15" t="s">
        <v>868</v>
      </c>
      <c r="BM121" s="195" t="s">
        <v>869</v>
      </c>
    </row>
    <row r="122" spans="1:65" s="13" customFormat="1">
      <c r="B122" s="197"/>
      <c r="C122" s="198"/>
      <c r="D122" s="199" t="s">
        <v>148</v>
      </c>
      <c r="E122" s="200" t="s">
        <v>1</v>
      </c>
      <c r="F122" s="201" t="s">
        <v>155</v>
      </c>
      <c r="G122" s="198"/>
      <c r="H122" s="202">
        <v>1.5</v>
      </c>
      <c r="I122" s="198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148</v>
      </c>
      <c r="AU122" s="207" t="s">
        <v>89</v>
      </c>
      <c r="AV122" s="13" t="s">
        <v>89</v>
      </c>
      <c r="AW122" s="13" t="s">
        <v>36</v>
      </c>
      <c r="AX122" s="13" t="s">
        <v>87</v>
      </c>
      <c r="AY122" s="207" t="s">
        <v>140</v>
      </c>
    </row>
    <row r="123" spans="1:65" s="2" customFormat="1" ht="16.5" customHeight="1">
      <c r="A123" s="30"/>
      <c r="B123" s="31"/>
      <c r="C123" s="184" t="s">
        <v>89</v>
      </c>
      <c r="D123" s="184" t="s">
        <v>142</v>
      </c>
      <c r="E123" s="185" t="s">
        <v>870</v>
      </c>
      <c r="F123" s="186" t="s">
        <v>871</v>
      </c>
      <c r="G123" s="187" t="s">
        <v>867</v>
      </c>
      <c r="H123" s="188">
        <v>1.5</v>
      </c>
      <c r="I123" s="189"/>
      <c r="J123" s="189">
        <f>ROUND(I123*H123,2)</f>
        <v>0</v>
      </c>
      <c r="K123" s="190"/>
      <c r="L123" s="35"/>
      <c r="M123" s="191" t="s">
        <v>1</v>
      </c>
      <c r="N123" s="192" t="s">
        <v>44</v>
      </c>
      <c r="O123" s="193">
        <v>0</v>
      </c>
      <c r="P123" s="193">
        <f>O123*H123</f>
        <v>0</v>
      </c>
      <c r="Q123" s="193">
        <v>0</v>
      </c>
      <c r="R123" s="193">
        <f>Q123*H123</f>
        <v>0</v>
      </c>
      <c r="S123" s="193">
        <v>0</v>
      </c>
      <c r="T123" s="194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95" t="s">
        <v>868</v>
      </c>
      <c r="AT123" s="195" t="s">
        <v>142</v>
      </c>
      <c r="AU123" s="195" t="s">
        <v>89</v>
      </c>
      <c r="AY123" s="15" t="s">
        <v>140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15" t="s">
        <v>87</v>
      </c>
      <c r="BK123" s="196">
        <f>ROUND(I123*H123,2)</f>
        <v>0</v>
      </c>
      <c r="BL123" s="15" t="s">
        <v>868</v>
      </c>
      <c r="BM123" s="195" t="s">
        <v>872</v>
      </c>
    </row>
    <row r="124" spans="1:65" s="13" customFormat="1">
      <c r="B124" s="197"/>
      <c r="C124" s="198"/>
      <c r="D124" s="199" t="s">
        <v>148</v>
      </c>
      <c r="E124" s="200" t="s">
        <v>1</v>
      </c>
      <c r="F124" s="201" t="s">
        <v>155</v>
      </c>
      <c r="G124" s="198"/>
      <c r="H124" s="202">
        <v>1.5</v>
      </c>
      <c r="I124" s="198"/>
      <c r="J124" s="198"/>
      <c r="K124" s="198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148</v>
      </c>
      <c r="AU124" s="207" t="s">
        <v>89</v>
      </c>
      <c r="AV124" s="13" t="s">
        <v>89</v>
      </c>
      <c r="AW124" s="13" t="s">
        <v>36</v>
      </c>
      <c r="AX124" s="13" t="s">
        <v>87</v>
      </c>
      <c r="AY124" s="207" t="s">
        <v>140</v>
      </c>
    </row>
    <row r="125" spans="1:65" s="2" customFormat="1" ht="16.5" customHeight="1">
      <c r="A125" s="30"/>
      <c r="B125" s="31"/>
      <c r="C125" s="184" t="s">
        <v>155</v>
      </c>
      <c r="D125" s="184" t="s">
        <v>142</v>
      </c>
      <c r="E125" s="185" t="s">
        <v>873</v>
      </c>
      <c r="F125" s="186" t="s">
        <v>874</v>
      </c>
      <c r="G125" s="187" t="s">
        <v>158</v>
      </c>
      <c r="H125" s="188">
        <v>24</v>
      </c>
      <c r="I125" s="189"/>
      <c r="J125" s="189">
        <f>ROUND(I125*H125,2)</f>
        <v>0</v>
      </c>
      <c r="K125" s="190"/>
      <c r="L125" s="35"/>
      <c r="M125" s="191" t="s">
        <v>1</v>
      </c>
      <c r="N125" s="192" t="s">
        <v>44</v>
      </c>
      <c r="O125" s="193">
        <v>0</v>
      </c>
      <c r="P125" s="193">
        <f>O125*H125</f>
        <v>0</v>
      </c>
      <c r="Q125" s="193">
        <v>0</v>
      </c>
      <c r="R125" s="193">
        <f>Q125*H125</f>
        <v>0</v>
      </c>
      <c r="S125" s="193">
        <v>0</v>
      </c>
      <c r="T125" s="194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95" t="s">
        <v>868</v>
      </c>
      <c r="AT125" s="195" t="s">
        <v>142</v>
      </c>
      <c r="AU125" s="195" t="s">
        <v>89</v>
      </c>
      <c r="AY125" s="15" t="s">
        <v>140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15" t="s">
        <v>87</v>
      </c>
      <c r="BK125" s="196">
        <f>ROUND(I125*H125,2)</f>
        <v>0</v>
      </c>
      <c r="BL125" s="15" t="s">
        <v>868</v>
      </c>
      <c r="BM125" s="195" t="s">
        <v>875</v>
      </c>
    </row>
    <row r="126" spans="1:65" s="13" customFormat="1">
      <c r="B126" s="197"/>
      <c r="C126" s="198"/>
      <c r="D126" s="199" t="s">
        <v>148</v>
      </c>
      <c r="E126" s="200" t="s">
        <v>1</v>
      </c>
      <c r="F126" s="201" t="s">
        <v>876</v>
      </c>
      <c r="G126" s="198"/>
      <c r="H126" s="202">
        <v>24</v>
      </c>
      <c r="I126" s="198"/>
      <c r="J126" s="198"/>
      <c r="K126" s="198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148</v>
      </c>
      <c r="AU126" s="207" t="s">
        <v>89</v>
      </c>
      <c r="AV126" s="13" t="s">
        <v>89</v>
      </c>
      <c r="AW126" s="13" t="s">
        <v>36</v>
      </c>
      <c r="AX126" s="13" t="s">
        <v>87</v>
      </c>
      <c r="AY126" s="207" t="s">
        <v>140</v>
      </c>
    </row>
    <row r="127" spans="1:65" s="2" customFormat="1" ht="16.5" customHeight="1">
      <c r="A127" s="30"/>
      <c r="B127" s="31"/>
      <c r="C127" s="184" t="s">
        <v>146</v>
      </c>
      <c r="D127" s="184" t="s">
        <v>142</v>
      </c>
      <c r="E127" s="185" t="s">
        <v>877</v>
      </c>
      <c r="F127" s="186" t="s">
        <v>878</v>
      </c>
      <c r="G127" s="187" t="s">
        <v>867</v>
      </c>
      <c r="H127" s="188">
        <v>0.5</v>
      </c>
      <c r="I127" s="189"/>
      <c r="J127" s="189">
        <f>ROUND(I127*H127,2)</f>
        <v>0</v>
      </c>
      <c r="K127" s="190"/>
      <c r="L127" s="35"/>
      <c r="M127" s="191" t="s">
        <v>1</v>
      </c>
      <c r="N127" s="192" t="s">
        <v>44</v>
      </c>
      <c r="O127" s="193">
        <v>0</v>
      </c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95" t="s">
        <v>868</v>
      </c>
      <c r="AT127" s="195" t="s">
        <v>142</v>
      </c>
      <c r="AU127" s="195" t="s">
        <v>89</v>
      </c>
      <c r="AY127" s="15" t="s">
        <v>140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5" t="s">
        <v>87</v>
      </c>
      <c r="BK127" s="196">
        <f>ROUND(I127*H127,2)</f>
        <v>0</v>
      </c>
      <c r="BL127" s="15" t="s">
        <v>868</v>
      </c>
      <c r="BM127" s="195" t="s">
        <v>879</v>
      </c>
    </row>
    <row r="128" spans="1:65" s="13" customFormat="1">
      <c r="B128" s="197"/>
      <c r="C128" s="198"/>
      <c r="D128" s="199" t="s">
        <v>148</v>
      </c>
      <c r="E128" s="200" t="s">
        <v>1</v>
      </c>
      <c r="F128" s="201" t="s">
        <v>87</v>
      </c>
      <c r="G128" s="198"/>
      <c r="H128" s="202">
        <v>0.5</v>
      </c>
      <c r="I128" s="198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148</v>
      </c>
      <c r="AU128" s="207" t="s">
        <v>89</v>
      </c>
      <c r="AV128" s="13" t="s">
        <v>89</v>
      </c>
      <c r="AW128" s="13" t="s">
        <v>36</v>
      </c>
      <c r="AX128" s="13" t="s">
        <v>87</v>
      </c>
      <c r="AY128" s="207" t="s">
        <v>140</v>
      </c>
    </row>
    <row r="129" spans="1:65" s="2" customFormat="1" ht="16.5" customHeight="1">
      <c r="A129" s="30"/>
      <c r="B129" s="31"/>
      <c r="C129" s="184" t="s">
        <v>166</v>
      </c>
      <c r="D129" s="184" t="s">
        <v>142</v>
      </c>
      <c r="E129" s="185" t="s">
        <v>880</v>
      </c>
      <c r="F129" s="186" t="s">
        <v>881</v>
      </c>
      <c r="G129" s="187" t="s">
        <v>867</v>
      </c>
      <c r="H129" s="188">
        <v>0.5</v>
      </c>
      <c r="I129" s="189"/>
      <c r="J129" s="189">
        <f>ROUND(I129*H129,2)</f>
        <v>0</v>
      </c>
      <c r="K129" s="190"/>
      <c r="L129" s="35"/>
      <c r="M129" s="191" t="s">
        <v>1</v>
      </c>
      <c r="N129" s="192" t="s">
        <v>44</v>
      </c>
      <c r="O129" s="193">
        <v>0</v>
      </c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95" t="s">
        <v>868</v>
      </c>
      <c r="AT129" s="195" t="s">
        <v>142</v>
      </c>
      <c r="AU129" s="195" t="s">
        <v>89</v>
      </c>
      <c r="AY129" s="15" t="s">
        <v>140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5" t="s">
        <v>87</v>
      </c>
      <c r="BK129" s="196">
        <f>ROUND(I129*H129,2)</f>
        <v>0</v>
      </c>
      <c r="BL129" s="15" t="s">
        <v>868</v>
      </c>
      <c r="BM129" s="195" t="s">
        <v>882</v>
      </c>
    </row>
    <row r="130" spans="1:65" s="13" customFormat="1">
      <c r="B130" s="197"/>
      <c r="C130" s="198"/>
      <c r="D130" s="199" t="s">
        <v>148</v>
      </c>
      <c r="E130" s="200" t="s">
        <v>1</v>
      </c>
      <c r="F130" s="201" t="s">
        <v>87</v>
      </c>
      <c r="G130" s="198"/>
      <c r="H130" s="202">
        <v>0.5</v>
      </c>
      <c r="I130" s="198"/>
      <c r="J130" s="198"/>
      <c r="K130" s="198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148</v>
      </c>
      <c r="AU130" s="207" t="s">
        <v>89</v>
      </c>
      <c r="AV130" s="13" t="s">
        <v>89</v>
      </c>
      <c r="AW130" s="13" t="s">
        <v>36</v>
      </c>
      <c r="AX130" s="13" t="s">
        <v>87</v>
      </c>
      <c r="AY130" s="207" t="s">
        <v>140</v>
      </c>
    </row>
    <row r="131" spans="1:65" s="2" customFormat="1" ht="16.5" customHeight="1">
      <c r="A131" s="30"/>
      <c r="B131" s="31"/>
      <c r="C131" s="184" t="s">
        <v>171</v>
      </c>
      <c r="D131" s="184" t="s">
        <v>142</v>
      </c>
      <c r="E131" s="185" t="s">
        <v>883</v>
      </c>
      <c r="F131" s="186" t="s">
        <v>884</v>
      </c>
      <c r="G131" s="187" t="s">
        <v>867</v>
      </c>
      <c r="H131" s="188">
        <v>0.5</v>
      </c>
      <c r="I131" s="189"/>
      <c r="J131" s="189">
        <f>ROUND(I131*H131,2)</f>
        <v>0</v>
      </c>
      <c r="K131" s="190"/>
      <c r="L131" s="35"/>
      <c r="M131" s="191" t="s">
        <v>1</v>
      </c>
      <c r="N131" s="192" t="s">
        <v>44</v>
      </c>
      <c r="O131" s="193">
        <v>0</v>
      </c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95" t="s">
        <v>868</v>
      </c>
      <c r="AT131" s="195" t="s">
        <v>142</v>
      </c>
      <c r="AU131" s="195" t="s">
        <v>89</v>
      </c>
      <c r="AY131" s="15" t="s">
        <v>140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5" t="s">
        <v>87</v>
      </c>
      <c r="BK131" s="196">
        <f>ROUND(I131*H131,2)</f>
        <v>0</v>
      </c>
      <c r="BL131" s="15" t="s">
        <v>868</v>
      </c>
      <c r="BM131" s="195" t="s">
        <v>885</v>
      </c>
    </row>
    <row r="132" spans="1:65" s="13" customFormat="1">
      <c r="B132" s="197"/>
      <c r="C132" s="198"/>
      <c r="D132" s="199" t="s">
        <v>148</v>
      </c>
      <c r="E132" s="200" t="s">
        <v>1</v>
      </c>
      <c r="F132" s="201" t="s">
        <v>87</v>
      </c>
      <c r="G132" s="198"/>
      <c r="H132" s="202">
        <v>0.5</v>
      </c>
      <c r="I132" s="198"/>
      <c r="J132" s="198"/>
      <c r="K132" s="198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148</v>
      </c>
      <c r="AU132" s="207" t="s">
        <v>89</v>
      </c>
      <c r="AV132" s="13" t="s">
        <v>89</v>
      </c>
      <c r="AW132" s="13" t="s">
        <v>36</v>
      </c>
      <c r="AX132" s="13" t="s">
        <v>87</v>
      </c>
      <c r="AY132" s="207" t="s">
        <v>140</v>
      </c>
    </row>
    <row r="133" spans="1:65" s="2" customFormat="1" ht="16.5" customHeight="1">
      <c r="A133" s="30"/>
      <c r="B133" s="31"/>
      <c r="C133" s="184" t="s">
        <v>177</v>
      </c>
      <c r="D133" s="184" t="s">
        <v>142</v>
      </c>
      <c r="E133" s="185" t="s">
        <v>886</v>
      </c>
      <c r="F133" s="186" t="s">
        <v>887</v>
      </c>
      <c r="G133" s="187" t="s">
        <v>867</v>
      </c>
      <c r="H133" s="188">
        <v>0.5</v>
      </c>
      <c r="I133" s="189"/>
      <c r="J133" s="189">
        <f>ROUND(I133*H133,2)</f>
        <v>0</v>
      </c>
      <c r="K133" s="190"/>
      <c r="L133" s="35"/>
      <c r="M133" s="191" t="s">
        <v>1</v>
      </c>
      <c r="N133" s="192" t="s">
        <v>44</v>
      </c>
      <c r="O133" s="193">
        <v>0</v>
      </c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95" t="s">
        <v>868</v>
      </c>
      <c r="AT133" s="195" t="s">
        <v>142</v>
      </c>
      <c r="AU133" s="195" t="s">
        <v>89</v>
      </c>
      <c r="AY133" s="15" t="s">
        <v>140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5" t="s">
        <v>87</v>
      </c>
      <c r="BK133" s="196">
        <f>ROUND(I133*H133,2)</f>
        <v>0</v>
      </c>
      <c r="BL133" s="15" t="s">
        <v>868</v>
      </c>
      <c r="BM133" s="195" t="s">
        <v>888</v>
      </c>
    </row>
    <row r="134" spans="1:65" s="13" customFormat="1">
      <c r="B134" s="197"/>
      <c r="C134" s="198"/>
      <c r="D134" s="199" t="s">
        <v>148</v>
      </c>
      <c r="E134" s="200" t="s">
        <v>1</v>
      </c>
      <c r="F134" s="201" t="s">
        <v>87</v>
      </c>
      <c r="G134" s="198"/>
      <c r="H134" s="202">
        <v>0.5</v>
      </c>
      <c r="I134" s="198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148</v>
      </c>
      <c r="AU134" s="207" t="s">
        <v>89</v>
      </c>
      <c r="AV134" s="13" t="s">
        <v>89</v>
      </c>
      <c r="AW134" s="13" t="s">
        <v>36</v>
      </c>
      <c r="AX134" s="13" t="s">
        <v>87</v>
      </c>
      <c r="AY134" s="207" t="s">
        <v>140</v>
      </c>
    </row>
    <row r="135" spans="1:65" s="2" customFormat="1" ht="16.5" customHeight="1">
      <c r="A135" s="30"/>
      <c r="B135" s="31"/>
      <c r="C135" s="184" t="s">
        <v>182</v>
      </c>
      <c r="D135" s="184" t="s">
        <v>142</v>
      </c>
      <c r="E135" s="185" t="s">
        <v>889</v>
      </c>
      <c r="F135" s="186" t="s">
        <v>890</v>
      </c>
      <c r="G135" s="187" t="s">
        <v>891</v>
      </c>
      <c r="H135" s="188">
        <v>1</v>
      </c>
      <c r="I135" s="189"/>
      <c r="J135" s="189">
        <f>ROUND(I135*H135,2)</f>
        <v>0</v>
      </c>
      <c r="K135" s="190"/>
      <c r="L135" s="35"/>
      <c r="M135" s="191" t="s">
        <v>1</v>
      </c>
      <c r="N135" s="192" t="s">
        <v>44</v>
      </c>
      <c r="O135" s="193">
        <v>0</v>
      </c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95" t="s">
        <v>868</v>
      </c>
      <c r="AT135" s="195" t="s">
        <v>142</v>
      </c>
      <c r="AU135" s="195" t="s">
        <v>89</v>
      </c>
      <c r="AY135" s="15" t="s">
        <v>140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5" t="s">
        <v>87</v>
      </c>
      <c r="BK135" s="196">
        <f>ROUND(I135*H135,2)</f>
        <v>0</v>
      </c>
      <c r="BL135" s="15" t="s">
        <v>868</v>
      </c>
      <c r="BM135" s="195" t="s">
        <v>892</v>
      </c>
    </row>
    <row r="136" spans="1:65" s="13" customFormat="1">
      <c r="B136" s="197"/>
      <c r="C136" s="198"/>
      <c r="D136" s="199" t="s">
        <v>148</v>
      </c>
      <c r="E136" s="200" t="s">
        <v>1</v>
      </c>
      <c r="F136" s="201" t="s">
        <v>87</v>
      </c>
      <c r="G136" s="198"/>
      <c r="H136" s="202">
        <v>1</v>
      </c>
      <c r="I136" s="198"/>
      <c r="J136" s="198"/>
      <c r="K136" s="198"/>
      <c r="L136" s="203"/>
      <c r="M136" s="204"/>
      <c r="N136" s="205"/>
      <c r="O136" s="205"/>
      <c r="P136" s="205"/>
      <c r="Q136" s="205"/>
      <c r="R136" s="205"/>
      <c r="S136" s="205"/>
      <c r="T136" s="206"/>
      <c r="AT136" s="207" t="s">
        <v>148</v>
      </c>
      <c r="AU136" s="207" t="s">
        <v>89</v>
      </c>
      <c r="AV136" s="13" t="s">
        <v>89</v>
      </c>
      <c r="AW136" s="13" t="s">
        <v>36</v>
      </c>
      <c r="AX136" s="13" t="s">
        <v>87</v>
      </c>
      <c r="AY136" s="207" t="s">
        <v>140</v>
      </c>
    </row>
    <row r="137" spans="1:65" s="2" customFormat="1" ht="21.75" customHeight="1">
      <c r="A137" s="30"/>
      <c r="B137" s="31"/>
      <c r="C137" s="184" t="s">
        <v>188</v>
      </c>
      <c r="D137" s="184" t="s">
        <v>142</v>
      </c>
      <c r="E137" s="185" t="s">
        <v>893</v>
      </c>
      <c r="F137" s="186" t="s">
        <v>894</v>
      </c>
      <c r="G137" s="187" t="s">
        <v>891</v>
      </c>
      <c r="H137" s="188">
        <v>9</v>
      </c>
      <c r="I137" s="189"/>
      <c r="J137" s="189">
        <f>ROUND(I137*H137,2)</f>
        <v>0</v>
      </c>
      <c r="K137" s="190"/>
      <c r="L137" s="35"/>
      <c r="M137" s="191" t="s">
        <v>1</v>
      </c>
      <c r="N137" s="192" t="s">
        <v>44</v>
      </c>
      <c r="O137" s="193">
        <v>0</v>
      </c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95" t="s">
        <v>868</v>
      </c>
      <c r="AT137" s="195" t="s">
        <v>142</v>
      </c>
      <c r="AU137" s="195" t="s">
        <v>89</v>
      </c>
      <c r="AY137" s="15" t="s">
        <v>140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5" t="s">
        <v>87</v>
      </c>
      <c r="BK137" s="196">
        <f>ROUND(I137*H137,2)</f>
        <v>0</v>
      </c>
      <c r="BL137" s="15" t="s">
        <v>868</v>
      </c>
      <c r="BM137" s="195" t="s">
        <v>895</v>
      </c>
    </row>
    <row r="138" spans="1:65" s="13" customFormat="1">
      <c r="B138" s="197"/>
      <c r="C138" s="198"/>
      <c r="D138" s="199" t="s">
        <v>148</v>
      </c>
      <c r="E138" s="200" t="s">
        <v>1</v>
      </c>
      <c r="F138" s="201" t="s">
        <v>896</v>
      </c>
      <c r="G138" s="198"/>
      <c r="H138" s="202">
        <v>9</v>
      </c>
      <c r="I138" s="198"/>
      <c r="J138" s="198"/>
      <c r="K138" s="198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148</v>
      </c>
      <c r="AU138" s="207" t="s">
        <v>89</v>
      </c>
      <c r="AV138" s="13" t="s">
        <v>89</v>
      </c>
      <c r="AW138" s="13" t="s">
        <v>36</v>
      </c>
      <c r="AX138" s="13" t="s">
        <v>87</v>
      </c>
      <c r="AY138" s="207" t="s">
        <v>140</v>
      </c>
    </row>
    <row r="139" spans="1:65" s="2" customFormat="1" ht="16.5" customHeight="1">
      <c r="A139" s="30"/>
      <c r="B139" s="31"/>
      <c r="C139" s="184" t="s">
        <v>193</v>
      </c>
      <c r="D139" s="184" t="s">
        <v>142</v>
      </c>
      <c r="E139" s="185" t="s">
        <v>897</v>
      </c>
      <c r="F139" s="186" t="s">
        <v>898</v>
      </c>
      <c r="G139" s="187" t="s">
        <v>891</v>
      </c>
      <c r="H139" s="188">
        <v>1</v>
      </c>
      <c r="I139" s="189"/>
      <c r="J139" s="189">
        <f>ROUND(I139*H139,2)</f>
        <v>0</v>
      </c>
      <c r="K139" s="190"/>
      <c r="L139" s="35"/>
      <c r="M139" s="191" t="s">
        <v>1</v>
      </c>
      <c r="N139" s="192" t="s">
        <v>44</v>
      </c>
      <c r="O139" s="193">
        <v>0</v>
      </c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95" t="s">
        <v>868</v>
      </c>
      <c r="AT139" s="195" t="s">
        <v>142</v>
      </c>
      <c r="AU139" s="195" t="s">
        <v>89</v>
      </c>
      <c r="AY139" s="15" t="s">
        <v>140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5" t="s">
        <v>87</v>
      </c>
      <c r="BK139" s="196">
        <f>ROUND(I139*H139,2)</f>
        <v>0</v>
      </c>
      <c r="BL139" s="15" t="s">
        <v>868</v>
      </c>
      <c r="BM139" s="195" t="s">
        <v>899</v>
      </c>
    </row>
    <row r="140" spans="1:65" s="13" customFormat="1">
      <c r="B140" s="197"/>
      <c r="C140" s="198"/>
      <c r="D140" s="199" t="s">
        <v>148</v>
      </c>
      <c r="E140" s="200" t="s">
        <v>1</v>
      </c>
      <c r="F140" s="201" t="s">
        <v>87</v>
      </c>
      <c r="G140" s="198"/>
      <c r="H140" s="202">
        <v>1</v>
      </c>
      <c r="I140" s="198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148</v>
      </c>
      <c r="AU140" s="207" t="s">
        <v>89</v>
      </c>
      <c r="AV140" s="13" t="s">
        <v>89</v>
      </c>
      <c r="AW140" s="13" t="s">
        <v>36</v>
      </c>
      <c r="AX140" s="13" t="s">
        <v>87</v>
      </c>
      <c r="AY140" s="207" t="s">
        <v>140</v>
      </c>
    </row>
    <row r="141" spans="1:65" s="2" customFormat="1" ht="16.5" customHeight="1">
      <c r="A141" s="30"/>
      <c r="B141" s="31"/>
      <c r="C141" s="184" t="s">
        <v>198</v>
      </c>
      <c r="D141" s="184" t="s">
        <v>142</v>
      </c>
      <c r="E141" s="185" t="s">
        <v>900</v>
      </c>
      <c r="F141" s="186" t="s">
        <v>901</v>
      </c>
      <c r="G141" s="187" t="s">
        <v>891</v>
      </c>
      <c r="H141" s="188">
        <v>1</v>
      </c>
      <c r="I141" s="189"/>
      <c r="J141" s="189">
        <f>ROUND(I141*H141,2)</f>
        <v>0</v>
      </c>
      <c r="K141" s="190"/>
      <c r="L141" s="35"/>
      <c r="M141" s="191" t="s">
        <v>1</v>
      </c>
      <c r="N141" s="192" t="s">
        <v>44</v>
      </c>
      <c r="O141" s="193">
        <v>0</v>
      </c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95" t="s">
        <v>868</v>
      </c>
      <c r="AT141" s="195" t="s">
        <v>142</v>
      </c>
      <c r="AU141" s="195" t="s">
        <v>89</v>
      </c>
      <c r="AY141" s="15" t="s">
        <v>140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5" t="s">
        <v>87</v>
      </c>
      <c r="BK141" s="196">
        <f>ROUND(I141*H141,2)</f>
        <v>0</v>
      </c>
      <c r="BL141" s="15" t="s">
        <v>868</v>
      </c>
      <c r="BM141" s="195" t="s">
        <v>902</v>
      </c>
    </row>
    <row r="142" spans="1:65" s="13" customFormat="1">
      <c r="B142" s="197"/>
      <c r="C142" s="198"/>
      <c r="D142" s="199" t="s">
        <v>148</v>
      </c>
      <c r="E142" s="200" t="s">
        <v>1</v>
      </c>
      <c r="F142" s="201" t="s">
        <v>87</v>
      </c>
      <c r="G142" s="198"/>
      <c r="H142" s="202">
        <v>1</v>
      </c>
      <c r="I142" s="198"/>
      <c r="J142" s="198"/>
      <c r="K142" s="198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148</v>
      </c>
      <c r="AU142" s="207" t="s">
        <v>89</v>
      </c>
      <c r="AV142" s="13" t="s">
        <v>89</v>
      </c>
      <c r="AW142" s="13" t="s">
        <v>36</v>
      </c>
      <c r="AX142" s="13" t="s">
        <v>87</v>
      </c>
      <c r="AY142" s="207" t="s">
        <v>140</v>
      </c>
    </row>
    <row r="143" spans="1:65" s="2" customFormat="1" ht="16.5" customHeight="1">
      <c r="A143" s="30"/>
      <c r="B143" s="31"/>
      <c r="C143" s="184" t="s">
        <v>203</v>
      </c>
      <c r="D143" s="184" t="s">
        <v>142</v>
      </c>
      <c r="E143" s="185" t="s">
        <v>903</v>
      </c>
      <c r="F143" s="186" t="s">
        <v>904</v>
      </c>
      <c r="G143" s="187" t="s">
        <v>891</v>
      </c>
      <c r="H143" s="188">
        <v>1</v>
      </c>
      <c r="I143" s="189"/>
      <c r="J143" s="189">
        <f>ROUND(I143*H143,2)</f>
        <v>0</v>
      </c>
      <c r="K143" s="190"/>
      <c r="L143" s="35"/>
      <c r="M143" s="191" t="s">
        <v>1</v>
      </c>
      <c r="N143" s="192" t="s">
        <v>44</v>
      </c>
      <c r="O143" s="193">
        <v>0</v>
      </c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95" t="s">
        <v>868</v>
      </c>
      <c r="AT143" s="195" t="s">
        <v>142</v>
      </c>
      <c r="AU143" s="195" t="s">
        <v>89</v>
      </c>
      <c r="AY143" s="15" t="s">
        <v>140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5" t="s">
        <v>87</v>
      </c>
      <c r="BK143" s="196">
        <f>ROUND(I143*H143,2)</f>
        <v>0</v>
      </c>
      <c r="BL143" s="15" t="s">
        <v>868</v>
      </c>
      <c r="BM143" s="195" t="s">
        <v>905</v>
      </c>
    </row>
    <row r="144" spans="1:65" s="13" customFormat="1">
      <c r="B144" s="197"/>
      <c r="C144" s="198"/>
      <c r="D144" s="199" t="s">
        <v>148</v>
      </c>
      <c r="E144" s="200" t="s">
        <v>1</v>
      </c>
      <c r="F144" s="201" t="s">
        <v>87</v>
      </c>
      <c r="G144" s="198"/>
      <c r="H144" s="202">
        <v>1</v>
      </c>
      <c r="I144" s="198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148</v>
      </c>
      <c r="AU144" s="207" t="s">
        <v>89</v>
      </c>
      <c r="AV144" s="13" t="s">
        <v>89</v>
      </c>
      <c r="AW144" s="13" t="s">
        <v>36</v>
      </c>
      <c r="AX144" s="13" t="s">
        <v>87</v>
      </c>
      <c r="AY144" s="207" t="s">
        <v>140</v>
      </c>
    </row>
    <row r="145" spans="1:65" s="2" customFormat="1" ht="21.75" customHeight="1">
      <c r="A145" s="30"/>
      <c r="B145" s="31"/>
      <c r="C145" s="184" t="s">
        <v>208</v>
      </c>
      <c r="D145" s="184" t="s">
        <v>142</v>
      </c>
      <c r="E145" s="185" t="s">
        <v>906</v>
      </c>
      <c r="F145" s="186" t="s">
        <v>907</v>
      </c>
      <c r="G145" s="187" t="s">
        <v>158</v>
      </c>
      <c r="H145" s="188">
        <v>8</v>
      </c>
      <c r="I145" s="189"/>
      <c r="J145" s="189">
        <f>ROUND(I145*H145,2)</f>
        <v>0</v>
      </c>
      <c r="K145" s="190"/>
      <c r="L145" s="35"/>
      <c r="M145" s="191" t="s">
        <v>1</v>
      </c>
      <c r="N145" s="192" t="s">
        <v>44</v>
      </c>
      <c r="O145" s="193">
        <v>0</v>
      </c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95" t="s">
        <v>868</v>
      </c>
      <c r="AT145" s="195" t="s">
        <v>142</v>
      </c>
      <c r="AU145" s="195" t="s">
        <v>89</v>
      </c>
      <c r="AY145" s="15" t="s">
        <v>140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5" t="s">
        <v>87</v>
      </c>
      <c r="BK145" s="196">
        <f>ROUND(I145*H145,2)</f>
        <v>0</v>
      </c>
      <c r="BL145" s="15" t="s">
        <v>868</v>
      </c>
      <c r="BM145" s="195" t="s">
        <v>908</v>
      </c>
    </row>
    <row r="146" spans="1:65" s="13" customFormat="1">
      <c r="B146" s="197"/>
      <c r="C146" s="198"/>
      <c r="D146" s="199" t="s">
        <v>148</v>
      </c>
      <c r="E146" s="200" t="s">
        <v>1</v>
      </c>
      <c r="F146" s="201" t="s">
        <v>219</v>
      </c>
      <c r="G146" s="198"/>
      <c r="H146" s="202">
        <v>8</v>
      </c>
      <c r="I146" s="198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148</v>
      </c>
      <c r="AU146" s="207" t="s">
        <v>89</v>
      </c>
      <c r="AV146" s="13" t="s">
        <v>89</v>
      </c>
      <c r="AW146" s="13" t="s">
        <v>36</v>
      </c>
      <c r="AX146" s="13" t="s">
        <v>87</v>
      </c>
      <c r="AY146" s="207" t="s">
        <v>140</v>
      </c>
    </row>
    <row r="147" spans="1:65" s="2" customFormat="1" ht="33" customHeight="1">
      <c r="A147" s="30"/>
      <c r="B147" s="31"/>
      <c r="C147" s="184" t="s">
        <v>212</v>
      </c>
      <c r="D147" s="184" t="s">
        <v>142</v>
      </c>
      <c r="E147" s="185" t="s">
        <v>909</v>
      </c>
      <c r="F147" s="186" t="s">
        <v>910</v>
      </c>
      <c r="G147" s="187" t="s">
        <v>867</v>
      </c>
      <c r="H147" s="188">
        <v>1</v>
      </c>
      <c r="I147" s="189"/>
      <c r="J147" s="189">
        <f>ROUND(I147*H147,2)</f>
        <v>0</v>
      </c>
      <c r="K147" s="190"/>
      <c r="L147" s="35"/>
      <c r="M147" s="191" t="s">
        <v>1</v>
      </c>
      <c r="N147" s="192" t="s">
        <v>44</v>
      </c>
      <c r="O147" s="193">
        <v>0</v>
      </c>
      <c r="P147" s="193">
        <f>O147*H147</f>
        <v>0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95" t="s">
        <v>868</v>
      </c>
      <c r="AT147" s="195" t="s">
        <v>142</v>
      </c>
      <c r="AU147" s="195" t="s">
        <v>89</v>
      </c>
      <c r="AY147" s="15" t="s">
        <v>140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5" t="s">
        <v>87</v>
      </c>
      <c r="BK147" s="196">
        <f>ROUND(I147*H147,2)</f>
        <v>0</v>
      </c>
      <c r="BL147" s="15" t="s">
        <v>868</v>
      </c>
      <c r="BM147" s="195" t="s">
        <v>911</v>
      </c>
    </row>
    <row r="148" spans="1:65" s="13" customFormat="1">
      <c r="B148" s="197"/>
      <c r="C148" s="198"/>
      <c r="D148" s="199" t="s">
        <v>148</v>
      </c>
      <c r="E148" s="200" t="s">
        <v>1</v>
      </c>
      <c r="F148" s="201" t="s">
        <v>87</v>
      </c>
      <c r="G148" s="198"/>
      <c r="H148" s="202">
        <v>1</v>
      </c>
      <c r="I148" s="198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148</v>
      </c>
      <c r="AU148" s="207" t="s">
        <v>89</v>
      </c>
      <c r="AV148" s="13" t="s">
        <v>89</v>
      </c>
      <c r="AW148" s="13" t="s">
        <v>36</v>
      </c>
      <c r="AX148" s="13" t="s">
        <v>87</v>
      </c>
      <c r="AY148" s="207" t="s">
        <v>140</v>
      </c>
    </row>
    <row r="149" spans="1:65" s="12" customFormat="1" ht="22.9" customHeight="1">
      <c r="B149" s="169"/>
      <c r="C149" s="170"/>
      <c r="D149" s="171" t="s">
        <v>78</v>
      </c>
      <c r="E149" s="182" t="s">
        <v>912</v>
      </c>
      <c r="F149" s="182" t="s">
        <v>913</v>
      </c>
      <c r="G149" s="170"/>
      <c r="H149" s="170"/>
      <c r="I149" s="170"/>
      <c r="J149" s="183">
        <f>BK149</f>
        <v>0</v>
      </c>
      <c r="K149" s="170"/>
      <c r="L149" s="174"/>
      <c r="M149" s="175"/>
      <c r="N149" s="176"/>
      <c r="O149" s="176"/>
      <c r="P149" s="177">
        <f>SUM(P150:P151)</f>
        <v>0</v>
      </c>
      <c r="Q149" s="176"/>
      <c r="R149" s="177">
        <f>SUM(R150:R151)</f>
        <v>0</v>
      </c>
      <c r="S149" s="176"/>
      <c r="T149" s="178">
        <f>SUM(T150:T151)</f>
        <v>0</v>
      </c>
      <c r="AR149" s="179" t="s">
        <v>166</v>
      </c>
      <c r="AT149" s="180" t="s">
        <v>78</v>
      </c>
      <c r="AU149" s="180" t="s">
        <v>87</v>
      </c>
      <c r="AY149" s="179" t="s">
        <v>140</v>
      </c>
      <c r="BK149" s="181">
        <f>SUM(BK150:BK151)</f>
        <v>0</v>
      </c>
    </row>
    <row r="150" spans="1:65" s="2" customFormat="1" ht="16.5" customHeight="1">
      <c r="A150" s="30"/>
      <c r="B150" s="31"/>
      <c r="C150" s="184" t="s">
        <v>8</v>
      </c>
      <c r="D150" s="184" t="s">
        <v>142</v>
      </c>
      <c r="E150" s="185" t="s">
        <v>914</v>
      </c>
      <c r="F150" s="186" t="s">
        <v>915</v>
      </c>
      <c r="G150" s="187" t="s">
        <v>867</v>
      </c>
      <c r="H150" s="188">
        <v>1</v>
      </c>
      <c r="I150" s="189"/>
      <c r="J150" s="189">
        <f>ROUND(I150*H150,2)</f>
        <v>0</v>
      </c>
      <c r="K150" s="190"/>
      <c r="L150" s="35"/>
      <c r="M150" s="191" t="s">
        <v>1</v>
      </c>
      <c r="N150" s="192" t="s">
        <v>44</v>
      </c>
      <c r="O150" s="193">
        <v>0</v>
      </c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95" t="s">
        <v>868</v>
      </c>
      <c r="AT150" s="195" t="s">
        <v>142</v>
      </c>
      <c r="AU150" s="195" t="s">
        <v>89</v>
      </c>
      <c r="AY150" s="15" t="s">
        <v>140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15" t="s">
        <v>87</v>
      </c>
      <c r="BK150" s="196">
        <f>ROUND(I150*H150,2)</f>
        <v>0</v>
      </c>
      <c r="BL150" s="15" t="s">
        <v>868</v>
      </c>
      <c r="BM150" s="195" t="s">
        <v>916</v>
      </c>
    </row>
    <row r="151" spans="1:65" s="13" customFormat="1">
      <c r="B151" s="197"/>
      <c r="C151" s="198"/>
      <c r="D151" s="199" t="s">
        <v>148</v>
      </c>
      <c r="E151" s="200" t="s">
        <v>1</v>
      </c>
      <c r="F151" s="201" t="s">
        <v>87</v>
      </c>
      <c r="G151" s="198"/>
      <c r="H151" s="202">
        <v>1</v>
      </c>
      <c r="I151" s="198"/>
      <c r="J151" s="198"/>
      <c r="K151" s="198"/>
      <c r="L151" s="203"/>
      <c r="M151" s="222"/>
      <c r="N151" s="223"/>
      <c r="O151" s="223"/>
      <c r="P151" s="223"/>
      <c r="Q151" s="223"/>
      <c r="R151" s="223"/>
      <c r="S151" s="223"/>
      <c r="T151" s="224"/>
      <c r="AT151" s="207" t="s">
        <v>148</v>
      </c>
      <c r="AU151" s="207" t="s">
        <v>89</v>
      </c>
      <c r="AV151" s="13" t="s">
        <v>89</v>
      </c>
      <c r="AW151" s="13" t="s">
        <v>36</v>
      </c>
      <c r="AX151" s="13" t="s">
        <v>87</v>
      </c>
      <c r="AY151" s="207" t="s">
        <v>140</v>
      </c>
    </row>
    <row r="152" spans="1:65" s="2" customFormat="1" ht="6.95" customHeight="1">
      <c r="A152" s="30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35"/>
      <c r="M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</row>
  </sheetData>
  <sheetProtection formatColumns="0" formatRows="0" autoFilter="0"/>
  <autoFilter ref="C117:K151" xr:uid="{00000000-0009-0000-0000-000007000000}"/>
  <mergeCells count="8">
    <mergeCell ref="E108:H108"/>
    <mergeCell ref="E110:H110"/>
    <mergeCell ref="L2:V2"/>
    <mergeCell ref="E7:H7"/>
    <mergeCell ref="E9:H9"/>
    <mergeCell ref="E27:H27"/>
    <mergeCell ref="E84:H84"/>
    <mergeCell ref="E86:H86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89"/>
  <sheetViews>
    <sheetView workbookViewId="0">
      <selection activeCell="N39" sqref="N39"/>
    </sheetView>
  </sheetViews>
  <sheetFormatPr defaultRowHeight="12.75"/>
  <cols>
    <col min="1" max="8" width="9.33203125" style="227"/>
    <col min="9" max="9" width="11.6640625" style="227" customWidth="1"/>
    <col min="10" max="10" width="9.33203125" style="227"/>
    <col min="11" max="11" width="12.33203125" style="227" customWidth="1"/>
    <col min="12" max="264" width="9.33203125" style="227"/>
    <col min="265" max="265" width="11.6640625" style="227" customWidth="1"/>
    <col min="266" max="266" width="9.33203125" style="227"/>
    <col min="267" max="267" width="12.33203125" style="227" customWidth="1"/>
    <col min="268" max="520" width="9.33203125" style="227"/>
    <col min="521" max="521" width="11.6640625" style="227" customWidth="1"/>
    <col min="522" max="522" width="9.33203125" style="227"/>
    <col min="523" max="523" width="12.33203125" style="227" customWidth="1"/>
    <col min="524" max="776" width="9.33203125" style="227"/>
    <col min="777" max="777" width="11.6640625" style="227" customWidth="1"/>
    <col min="778" max="778" width="9.33203125" style="227"/>
    <col min="779" max="779" width="12.33203125" style="227" customWidth="1"/>
    <col min="780" max="1032" width="9.33203125" style="227"/>
    <col min="1033" max="1033" width="11.6640625" style="227" customWidth="1"/>
    <col min="1034" max="1034" width="9.33203125" style="227"/>
    <col min="1035" max="1035" width="12.33203125" style="227" customWidth="1"/>
    <col min="1036" max="1288" width="9.33203125" style="227"/>
    <col min="1289" max="1289" width="11.6640625" style="227" customWidth="1"/>
    <col min="1290" max="1290" width="9.33203125" style="227"/>
    <col min="1291" max="1291" width="12.33203125" style="227" customWidth="1"/>
    <col min="1292" max="1544" width="9.33203125" style="227"/>
    <col min="1545" max="1545" width="11.6640625" style="227" customWidth="1"/>
    <col min="1546" max="1546" width="9.33203125" style="227"/>
    <col min="1547" max="1547" width="12.33203125" style="227" customWidth="1"/>
    <col min="1548" max="1800" width="9.33203125" style="227"/>
    <col min="1801" max="1801" width="11.6640625" style="227" customWidth="1"/>
    <col min="1802" max="1802" width="9.33203125" style="227"/>
    <col min="1803" max="1803" width="12.33203125" style="227" customWidth="1"/>
    <col min="1804" max="2056" width="9.33203125" style="227"/>
    <col min="2057" max="2057" width="11.6640625" style="227" customWidth="1"/>
    <col min="2058" max="2058" width="9.33203125" style="227"/>
    <col min="2059" max="2059" width="12.33203125" style="227" customWidth="1"/>
    <col min="2060" max="2312" width="9.33203125" style="227"/>
    <col min="2313" max="2313" width="11.6640625" style="227" customWidth="1"/>
    <col min="2314" max="2314" width="9.33203125" style="227"/>
    <col min="2315" max="2315" width="12.33203125" style="227" customWidth="1"/>
    <col min="2316" max="2568" width="9.33203125" style="227"/>
    <col min="2569" max="2569" width="11.6640625" style="227" customWidth="1"/>
    <col min="2570" max="2570" width="9.33203125" style="227"/>
    <col min="2571" max="2571" width="12.33203125" style="227" customWidth="1"/>
    <col min="2572" max="2824" width="9.33203125" style="227"/>
    <col min="2825" max="2825" width="11.6640625" style="227" customWidth="1"/>
    <col min="2826" max="2826" width="9.33203125" style="227"/>
    <col min="2827" max="2827" width="12.33203125" style="227" customWidth="1"/>
    <col min="2828" max="3080" width="9.33203125" style="227"/>
    <col min="3081" max="3081" width="11.6640625" style="227" customWidth="1"/>
    <col min="3082" max="3082" width="9.33203125" style="227"/>
    <col min="3083" max="3083" width="12.33203125" style="227" customWidth="1"/>
    <col min="3084" max="3336" width="9.33203125" style="227"/>
    <col min="3337" max="3337" width="11.6640625" style="227" customWidth="1"/>
    <col min="3338" max="3338" width="9.33203125" style="227"/>
    <col min="3339" max="3339" width="12.33203125" style="227" customWidth="1"/>
    <col min="3340" max="3592" width="9.33203125" style="227"/>
    <col min="3593" max="3593" width="11.6640625" style="227" customWidth="1"/>
    <col min="3594" max="3594" width="9.33203125" style="227"/>
    <col min="3595" max="3595" width="12.33203125" style="227" customWidth="1"/>
    <col min="3596" max="3848" width="9.33203125" style="227"/>
    <col min="3849" max="3849" width="11.6640625" style="227" customWidth="1"/>
    <col min="3850" max="3850" width="9.33203125" style="227"/>
    <col min="3851" max="3851" width="12.33203125" style="227" customWidth="1"/>
    <col min="3852" max="4104" width="9.33203125" style="227"/>
    <col min="4105" max="4105" width="11.6640625" style="227" customWidth="1"/>
    <col min="4106" max="4106" width="9.33203125" style="227"/>
    <col min="4107" max="4107" width="12.33203125" style="227" customWidth="1"/>
    <col min="4108" max="4360" width="9.33203125" style="227"/>
    <col min="4361" max="4361" width="11.6640625" style="227" customWidth="1"/>
    <col min="4362" max="4362" width="9.33203125" style="227"/>
    <col min="4363" max="4363" width="12.33203125" style="227" customWidth="1"/>
    <col min="4364" max="4616" width="9.33203125" style="227"/>
    <col min="4617" max="4617" width="11.6640625" style="227" customWidth="1"/>
    <col min="4618" max="4618" width="9.33203125" style="227"/>
    <col min="4619" max="4619" width="12.33203125" style="227" customWidth="1"/>
    <col min="4620" max="4872" width="9.33203125" style="227"/>
    <col min="4873" max="4873" width="11.6640625" style="227" customWidth="1"/>
    <col min="4874" max="4874" width="9.33203125" style="227"/>
    <col min="4875" max="4875" width="12.33203125" style="227" customWidth="1"/>
    <col min="4876" max="5128" width="9.33203125" style="227"/>
    <col min="5129" max="5129" width="11.6640625" style="227" customWidth="1"/>
    <col min="5130" max="5130" width="9.33203125" style="227"/>
    <col min="5131" max="5131" width="12.33203125" style="227" customWidth="1"/>
    <col min="5132" max="5384" width="9.33203125" style="227"/>
    <col min="5385" max="5385" width="11.6640625" style="227" customWidth="1"/>
    <col min="5386" max="5386" width="9.33203125" style="227"/>
    <col min="5387" max="5387" width="12.33203125" style="227" customWidth="1"/>
    <col min="5388" max="5640" width="9.33203125" style="227"/>
    <col min="5641" max="5641" width="11.6640625" style="227" customWidth="1"/>
    <col min="5642" max="5642" width="9.33203125" style="227"/>
    <col min="5643" max="5643" width="12.33203125" style="227" customWidth="1"/>
    <col min="5644" max="5896" width="9.33203125" style="227"/>
    <col min="5897" max="5897" width="11.6640625" style="227" customWidth="1"/>
    <col min="5898" max="5898" width="9.33203125" style="227"/>
    <col min="5899" max="5899" width="12.33203125" style="227" customWidth="1"/>
    <col min="5900" max="6152" width="9.33203125" style="227"/>
    <col min="6153" max="6153" width="11.6640625" style="227" customWidth="1"/>
    <col min="6154" max="6154" width="9.33203125" style="227"/>
    <col min="6155" max="6155" width="12.33203125" style="227" customWidth="1"/>
    <col min="6156" max="6408" width="9.33203125" style="227"/>
    <col min="6409" max="6409" width="11.6640625" style="227" customWidth="1"/>
    <col min="6410" max="6410" width="9.33203125" style="227"/>
    <col min="6411" max="6411" width="12.33203125" style="227" customWidth="1"/>
    <col min="6412" max="6664" width="9.33203125" style="227"/>
    <col min="6665" max="6665" width="11.6640625" style="227" customWidth="1"/>
    <col min="6666" max="6666" width="9.33203125" style="227"/>
    <col min="6667" max="6667" width="12.33203125" style="227" customWidth="1"/>
    <col min="6668" max="6920" width="9.33203125" style="227"/>
    <col min="6921" max="6921" width="11.6640625" style="227" customWidth="1"/>
    <col min="6922" max="6922" width="9.33203125" style="227"/>
    <col min="6923" max="6923" width="12.33203125" style="227" customWidth="1"/>
    <col min="6924" max="7176" width="9.33203125" style="227"/>
    <col min="7177" max="7177" width="11.6640625" style="227" customWidth="1"/>
    <col min="7178" max="7178" width="9.33203125" style="227"/>
    <col min="7179" max="7179" width="12.33203125" style="227" customWidth="1"/>
    <col min="7180" max="7432" width="9.33203125" style="227"/>
    <col min="7433" max="7433" width="11.6640625" style="227" customWidth="1"/>
    <col min="7434" max="7434" width="9.33203125" style="227"/>
    <col min="7435" max="7435" width="12.33203125" style="227" customWidth="1"/>
    <col min="7436" max="7688" width="9.33203125" style="227"/>
    <col min="7689" max="7689" width="11.6640625" style="227" customWidth="1"/>
    <col min="7690" max="7690" width="9.33203125" style="227"/>
    <col min="7691" max="7691" width="12.33203125" style="227" customWidth="1"/>
    <col min="7692" max="7944" width="9.33203125" style="227"/>
    <col min="7945" max="7945" width="11.6640625" style="227" customWidth="1"/>
    <col min="7946" max="7946" width="9.33203125" style="227"/>
    <col min="7947" max="7947" width="12.33203125" style="227" customWidth="1"/>
    <col min="7948" max="8200" width="9.33203125" style="227"/>
    <col min="8201" max="8201" width="11.6640625" style="227" customWidth="1"/>
    <col min="8202" max="8202" width="9.33203125" style="227"/>
    <col min="8203" max="8203" width="12.33203125" style="227" customWidth="1"/>
    <col min="8204" max="8456" width="9.33203125" style="227"/>
    <col min="8457" max="8457" width="11.6640625" style="227" customWidth="1"/>
    <col min="8458" max="8458" width="9.33203125" style="227"/>
    <col min="8459" max="8459" width="12.33203125" style="227" customWidth="1"/>
    <col min="8460" max="8712" width="9.33203125" style="227"/>
    <col min="8713" max="8713" width="11.6640625" style="227" customWidth="1"/>
    <col min="8714" max="8714" width="9.33203125" style="227"/>
    <col min="8715" max="8715" width="12.33203125" style="227" customWidth="1"/>
    <col min="8716" max="8968" width="9.33203125" style="227"/>
    <col min="8969" max="8969" width="11.6640625" style="227" customWidth="1"/>
    <col min="8970" max="8970" width="9.33203125" style="227"/>
    <col min="8971" max="8971" width="12.33203125" style="227" customWidth="1"/>
    <col min="8972" max="9224" width="9.33203125" style="227"/>
    <col min="9225" max="9225" width="11.6640625" style="227" customWidth="1"/>
    <col min="9226" max="9226" width="9.33203125" style="227"/>
    <col min="9227" max="9227" width="12.33203125" style="227" customWidth="1"/>
    <col min="9228" max="9480" width="9.33203125" style="227"/>
    <col min="9481" max="9481" width="11.6640625" style="227" customWidth="1"/>
    <col min="9482" max="9482" width="9.33203125" style="227"/>
    <col min="9483" max="9483" width="12.33203125" style="227" customWidth="1"/>
    <col min="9484" max="9736" width="9.33203125" style="227"/>
    <col min="9737" max="9737" width="11.6640625" style="227" customWidth="1"/>
    <col min="9738" max="9738" width="9.33203125" style="227"/>
    <col min="9739" max="9739" width="12.33203125" style="227" customWidth="1"/>
    <col min="9740" max="9992" width="9.33203125" style="227"/>
    <col min="9993" max="9993" width="11.6640625" style="227" customWidth="1"/>
    <col min="9994" max="9994" width="9.33203125" style="227"/>
    <col min="9995" max="9995" width="12.33203125" style="227" customWidth="1"/>
    <col min="9996" max="10248" width="9.33203125" style="227"/>
    <col min="10249" max="10249" width="11.6640625" style="227" customWidth="1"/>
    <col min="10250" max="10250" width="9.33203125" style="227"/>
    <col min="10251" max="10251" width="12.33203125" style="227" customWidth="1"/>
    <col min="10252" max="10504" width="9.33203125" style="227"/>
    <col min="10505" max="10505" width="11.6640625" style="227" customWidth="1"/>
    <col min="10506" max="10506" width="9.33203125" style="227"/>
    <col min="10507" max="10507" width="12.33203125" style="227" customWidth="1"/>
    <col min="10508" max="10760" width="9.33203125" style="227"/>
    <col min="10761" max="10761" width="11.6640625" style="227" customWidth="1"/>
    <col min="10762" max="10762" width="9.33203125" style="227"/>
    <col min="10763" max="10763" width="12.33203125" style="227" customWidth="1"/>
    <col min="10764" max="11016" width="9.33203125" style="227"/>
    <col min="11017" max="11017" width="11.6640625" style="227" customWidth="1"/>
    <col min="11018" max="11018" width="9.33203125" style="227"/>
    <col min="11019" max="11019" width="12.33203125" style="227" customWidth="1"/>
    <col min="11020" max="11272" width="9.33203125" style="227"/>
    <col min="11273" max="11273" width="11.6640625" style="227" customWidth="1"/>
    <col min="11274" max="11274" width="9.33203125" style="227"/>
    <col min="11275" max="11275" width="12.33203125" style="227" customWidth="1"/>
    <col min="11276" max="11528" width="9.33203125" style="227"/>
    <col min="11529" max="11529" width="11.6640625" style="227" customWidth="1"/>
    <col min="11530" max="11530" width="9.33203125" style="227"/>
    <col min="11531" max="11531" width="12.33203125" style="227" customWidth="1"/>
    <col min="11532" max="11784" width="9.33203125" style="227"/>
    <col min="11785" max="11785" width="11.6640625" style="227" customWidth="1"/>
    <col min="11786" max="11786" width="9.33203125" style="227"/>
    <col min="11787" max="11787" width="12.33203125" style="227" customWidth="1"/>
    <col min="11788" max="12040" width="9.33203125" style="227"/>
    <col min="12041" max="12041" width="11.6640625" style="227" customWidth="1"/>
    <col min="12042" max="12042" width="9.33203125" style="227"/>
    <col min="12043" max="12043" width="12.33203125" style="227" customWidth="1"/>
    <col min="12044" max="12296" width="9.33203125" style="227"/>
    <col min="12297" max="12297" width="11.6640625" style="227" customWidth="1"/>
    <col min="12298" max="12298" width="9.33203125" style="227"/>
    <col min="12299" max="12299" width="12.33203125" style="227" customWidth="1"/>
    <col min="12300" max="12552" width="9.33203125" style="227"/>
    <col min="12553" max="12553" width="11.6640625" style="227" customWidth="1"/>
    <col min="12554" max="12554" width="9.33203125" style="227"/>
    <col min="12555" max="12555" width="12.33203125" style="227" customWidth="1"/>
    <col min="12556" max="12808" width="9.33203125" style="227"/>
    <col min="12809" max="12809" width="11.6640625" style="227" customWidth="1"/>
    <col min="12810" max="12810" width="9.33203125" style="227"/>
    <col min="12811" max="12811" width="12.33203125" style="227" customWidth="1"/>
    <col min="12812" max="13064" width="9.33203125" style="227"/>
    <col min="13065" max="13065" width="11.6640625" style="227" customWidth="1"/>
    <col min="13066" max="13066" width="9.33203125" style="227"/>
    <col min="13067" max="13067" width="12.33203125" style="227" customWidth="1"/>
    <col min="13068" max="13320" width="9.33203125" style="227"/>
    <col min="13321" max="13321" width="11.6640625" style="227" customWidth="1"/>
    <col min="13322" max="13322" width="9.33203125" style="227"/>
    <col min="13323" max="13323" width="12.33203125" style="227" customWidth="1"/>
    <col min="13324" max="13576" width="9.33203125" style="227"/>
    <col min="13577" max="13577" width="11.6640625" style="227" customWidth="1"/>
    <col min="13578" max="13578" width="9.33203125" style="227"/>
    <col min="13579" max="13579" width="12.33203125" style="227" customWidth="1"/>
    <col min="13580" max="13832" width="9.33203125" style="227"/>
    <col min="13833" max="13833" width="11.6640625" style="227" customWidth="1"/>
    <col min="13834" max="13834" width="9.33203125" style="227"/>
    <col min="13835" max="13835" width="12.33203125" style="227" customWidth="1"/>
    <col min="13836" max="14088" width="9.33203125" style="227"/>
    <col min="14089" max="14089" width="11.6640625" style="227" customWidth="1"/>
    <col min="14090" max="14090" width="9.33203125" style="227"/>
    <col min="14091" max="14091" width="12.33203125" style="227" customWidth="1"/>
    <col min="14092" max="14344" width="9.33203125" style="227"/>
    <col min="14345" max="14345" width="11.6640625" style="227" customWidth="1"/>
    <col min="14346" max="14346" width="9.33203125" style="227"/>
    <col min="14347" max="14347" width="12.33203125" style="227" customWidth="1"/>
    <col min="14348" max="14600" width="9.33203125" style="227"/>
    <col min="14601" max="14601" width="11.6640625" style="227" customWidth="1"/>
    <col min="14602" max="14602" width="9.33203125" style="227"/>
    <col min="14603" max="14603" width="12.33203125" style="227" customWidth="1"/>
    <col min="14604" max="14856" width="9.33203125" style="227"/>
    <col min="14857" max="14857" width="11.6640625" style="227" customWidth="1"/>
    <col min="14858" max="14858" width="9.33203125" style="227"/>
    <col min="14859" max="14859" width="12.33203125" style="227" customWidth="1"/>
    <col min="14860" max="15112" width="9.33203125" style="227"/>
    <col min="15113" max="15113" width="11.6640625" style="227" customWidth="1"/>
    <col min="15114" max="15114" width="9.33203125" style="227"/>
    <col min="15115" max="15115" width="12.33203125" style="227" customWidth="1"/>
    <col min="15116" max="15368" width="9.33203125" style="227"/>
    <col min="15369" max="15369" width="11.6640625" style="227" customWidth="1"/>
    <col min="15370" max="15370" width="9.33203125" style="227"/>
    <col min="15371" max="15371" width="12.33203125" style="227" customWidth="1"/>
    <col min="15372" max="15624" width="9.33203125" style="227"/>
    <col min="15625" max="15625" width="11.6640625" style="227" customWidth="1"/>
    <col min="15626" max="15626" width="9.33203125" style="227"/>
    <col min="15627" max="15627" width="12.33203125" style="227" customWidth="1"/>
    <col min="15628" max="15880" width="9.33203125" style="227"/>
    <col min="15881" max="15881" width="11.6640625" style="227" customWidth="1"/>
    <col min="15882" max="15882" width="9.33203125" style="227"/>
    <col min="15883" max="15883" width="12.33203125" style="227" customWidth="1"/>
    <col min="15884" max="16136" width="9.33203125" style="227"/>
    <col min="16137" max="16137" width="11.6640625" style="227" customWidth="1"/>
    <col min="16138" max="16138" width="9.33203125" style="227"/>
    <col min="16139" max="16139" width="12.33203125" style="227" customWidth="1"/>
    <col min="16140" max="16384" width="9.33203125" style="227"/>
  </cols>
  <sheetData>
    <row r="1" spans="1:13" ht="13.5" thickBot="1">
      <c r="A1" s="225" t="s">
        <v>917</v>
      </c>
      <c r="B1" s="226" t="s">
        <v>918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ht="13.5" thickTop="1">
      <c r="A2" s="228" t="s">
        <v>919</v>
      </c>
      <c r="B2" s="229" t="s">
        <v>920</v>
      </c>
      <c r="C2" s="230"/>
      <c r="D2" s="230"/>
      <c r="E2" s="230"/>
      <c r="F2" s="228" t="s">
        <v>921</v>
      </c>
      <c r="G2" s="230"/>
      <c r="H2" s="230"/>
      <c r="I2" s="228" t="s">
        <v>922</v>
      </c>
      <c r="J2" s="230"/>
      <c r="K2" s="230"/>
      <c r="L2" s="230"/>
      <c r="M2" s="231"/>
    </row>
    <row r="3" spans="1:13">
      <c r="A3" s="232" t="s">
        <v>923</v>
      </c>
      <c r="B3" s="233" t="s">
        <v>924</v>
      </c>
      <c r="C3" s="233"/>
      <c r="D3" s="233" t="s">
        <v>925</v>
      </c>
      <c r="E3" s="233"/>
      <c r="F3" s="234"/>
      <c r="G3" s="233" t="s">
        <v>926</v>
      </c>
      <c r="H3" s="233"/>
      <c r="I3" s="234"/>
      <c r="J3" s="233"/>
      <c r="K3" s="233" t="s">
        <v>927</v>
      </c>
      <c r="L3" s="233"/>
      <c r="M3" s="235"/>
    </row>
    <row r="4" spans="1:13">
      <c r="A4" s="234"/>
      <c r="B4" s="233"/>
      <c r="C4" s="236" t="s">
        <v>928</v>
      </c>
      <c r="D4" s="233" t="s">
        <v>929</v>
      </c>
      <c r="E4" s="233" t="s">
        <v>930</v>
      </c>
      <c r="F4" s="234" t="s">
        <v>931</v>
      </c>
      <c r="G4" s="233" t="s">
        <v>932</v>
      </c>
      <c r="H4" s="233" t="s">
        <v>933</v>
      </c>
      <c r="I4" s="232" t="s">
        <v>934</v>
      </c>
      <c r="J4" s="233" t="s">
        <v>935</v>
      </c>
      <c r="K4" s="233" t="s">
        <v>936</v>
      </c>
      <c r="L4" s="233" t="s">
        <v>932</v>
      </c>
      <c r="M4" s="235" t="s">
        <v>933</v>
      </c>
    </row>
    <row r="5" spans="1:13">
      <c r="A5" s="232" t="s">
        <v>174</v>
      </c>
      <c r="B5" s="233" t="s">
        <v>174</v>
      </c>
      <c r="C5" s="236" t="s">
        <v>174</v>
      </c>
      <c r="D5" s="233" t="s">
        <v>174</v>
      </c>
      <c r="E5" s="233" t="s">
        <v>174</v>
      </c>
      <c r="F5" s="234" t="s">
        <v>145</v>
      </c>
      <c r="G5" s="233" t="s">
        <v>145</v>
      </c>
      <c r="H5" s="233" t="s">
        <v>145</v>
      </c>
      <c r="I5" s="232" t="s">
        <v>174</v>
      </c>
      <c r="J5" s="233" t="s">
        <v>185</v>
      </c>
      <c r="K5" s="233" t="s">
        <v>185</v>
      </c>
      <c r="L5" s="233" t="s">
        <v>185</v>
      </c>
      <c r="M5" s="235" t="s">
        <v>185</v>
      </c>
    </row>
    <row r="6" spans="1:13" ht="13.5" thickBot="1">
      <c r="A6" s="237"/>
      <c r="B6" s="238"/>
      <c r="C6" s="238"/>
      <c r="D6" s="238"/>
      <c r="E6" s="238"/>
      <c r="F6" s="237"/>
      <c r="G6" s="238"/>
      <c r="H6" s="238"/>
      <c r="I6" s="237"/>
      <c r="J6" s="238"/>
      <c r="K6" s="238"/>
      <c r="L6" s="238"/>
      <c r="M6" s="239"/>
    </row>
    <row r="7" spans="1:13" ht="13.5" thickTop="1"/>
    <row r="8" spans="1:13">
      <c r="A8" s="240">
        <v>0</v>
      </c>
      <c r="B8" s="241"/>
      <c r="C8" s="240">
        <v>3.31</v>
      </c>
      <c r="D8" s="241"/>
      <c r="E8" s="241"/>
      <c r="F8" s="241"/>
      <c r="G8" s="241"/>
      <c r="H8" s="241"/>
      <c r="I8" s="242"/>
      <c r="J8" s="241"/>
      <c r="K8" s="241"/>
      <c r="L8" s="241"/>
      <c r="M8" s="241"/>
    </row>
    <row r="9" spans="1:13">
      <c r="A9" s="243"/>
      <c r="B9" s="241">
        <f>A10-A8</f>
        <v>8.6999999999999993</v>
      </c>
      <c r="C9" s="243"/>
      <c r="D9" s="241">
        <f>C8+C10</f>
        <v>6.16</v>
      </c>
      <c r="E9" s="241">
        <f>D9/2</f>
        <v>3.08</v>
      </c>
      <c r="F9" s="241">
        <f>IF(E9&lt;2,E9*B9,0)</f>
        <v>0</v>
      </c>
      <c r="G9" s="241">
        <f>IF((AND(E9&gt;2,E9&lt;4)),B9*E9,0)</f>
        <v>26.795999999999999</v>
      </c>
      <c r="H9" s="241">
        <f>IF((AND(E9&gt;4,E9&lt;6)),B9*E9,0)</f>
        <v>0</v>
      </c>
      <c r="I9" s="240">
        <v>1.23</v>
      </c>
      <c r="J9" s="241">
        <f>IF(E9&lt;1,B9*E9*I9,0)</f>
        <v>0</v>
      </c>
      <c r="K9" s="241">
        <f>IF((AND(E9&gt;1,E9&lt;2.5)),B9*E9*I9,0)</f>
        <v>0</v>
      </c>
      <c r="L9" s="241">
        <f>IF((AND(E9&gt;2.5,E9&lt;4)),B9*E9*I9,0)</f>
        <v>32.95908</v>
      </c>
      <c r="M9" s="241">
        <f>IF((IF(E9&gt;4,E9&lt;6)),B9*E9*I9,0)</f>
        <v>0</v>
      </c>
    </row>
    <row r="10" spans="1:13">
      <c r="A10" s="240">
        <v>8.6999999999999993</v>
      </c>
      <c r="B10" s="241"/>
      <c r="C10" s="240">
        <v>2.85</v>
      </c>
      <c r="D10" s="241"/>
      <c r="E10" s="241"/>
      <c r="F10" s="241"/>
      <c r="G10" s="241"/>
      <c r="H10" s="241"/>
      <c r="I10" s="243"/>
      <c r="J10" s="241"/>
      <c r="K10" s="241"/>
      <c r="L10" s="241"/>
      <c r="M10" s="241"/>
    </row>
    <row r="11" spans="1:13">
      <c r="A11" s="243"/>
      <c r="B11" s="241">
        <f>A12-A10</f>
        <v>31.3</v>
      </c>
      <c r="C11" s="243"/>
      <c r="D11" s="241">
        <f>C10+C12</f>
        <v>5.2200000000000006</v>
      </c>
      <c r="E11" s="241">
        <f>D11/2</f>
        <v>2.6100000000000003</v>
      </c>
      <c r="F11" s="241">
        <f>IF(E11&lt;2,E11*B11,0)</f>
        <v>0</v>
      </c>
      <c r="G11" s="241">
        <f>IF((AND(E11&gt;2,E11&lt;4)),B11*E11,0)</f>
        <v>81.693000000000012</v>
      </c>
      <c r="H11" s="241">
        <f>IF((AND(E11&gt;4,E11&lt;6)),B11*E11,0)</f>
        <v>0</v>
      </c>
      <c r="I11" s="240">
        <v>1.23</v>
      </c>
      <c r="J11" s="241">
        <f>IF(E11&lt;1,B11*E11*I11,0)</f>
        <v>0</v>
      </c>
      <c r="K11" s="241">
        <f>IF((AND(E11&gt;1,E11&lt;2.5)),B11*E11*I11,0)</f>
        <v>0</v>
      </c>
      <c r="L11" s="241">
        <f>IF((AND(E11&gt;2.5,E11&lt;4)),B11*E11*I11,0)</f>
        <v>100.48239000000001</v>
      </c>
      <c r="M11" s="241">
        <f>IF((IF(E11&gt;4,E11&lt;6)),B11*E11*I11,0)</f>
        <v>0</v>
      </c>
    </row>
    <row r="12" spans="1:13">
      <c r="A12" s="240">
        <v>40</v>
      </c>
      <c r="B12" s="241"/>
      <c r="C12" s="240">
        <v>2.37</v>
      </c>
      <c r="D12" s="241"/>
      <c r="E12" s="241"/>
      <c r="F12" s="241"/>
      <c r="G12" s="241"/>
      <c r="H12" s="241"/>
      <c r="I12" s="243"/>
      <c r="J12" s="241"/>
      <c r="K12" s="241"/>
      <c r="L12" s="241"/>
      <c r="M12" s="241"/>
    </row>
    <row r="13" spans="1:13">
      <c r="A13" s="243"/>
      <c r="B13" s="241">
        <f>A14-A12</f>
        <v>48</v>
      </c>
      <c r="C13" s="243"/>
      <c r="D13" s="241">
        <f>C12+C14</f>
        <v>4.74</v>
      </c>
      <c r="E13" s="241">
        <f>D13/2</f>
        <v>2.37</v>
      </c>
      <c r="F13" s="241">
        <f>IF(E13&lt;2,E13*B13,0)</f>
        <v>0</v>
      </c>
      <c r="G13" s="241">
        <f>IF((AND(E13&gt;2,E13&lt;4)),B13*E13,0)</f>
        <v>113.76</v>
      </c>
      <c r="H13" s="241">
        <f>IF((AND(E13&gt;4,E13&lt;6)),B13*E13,0)</f>
        <v>0</v>
      </c>
      <c r="I13" s="240">
        <v>1.23</v>
      </c>
      <c r="J13" s="241">
        <f>IF(E13&lt;1,B13*E13*I13,0)</f>
        <v>0</v>
      </c>
      <c r="K13" s="241">
        <f>IF((AND(E13&gt;1,E13&lt;2.5)),B13*E13*I13,0)</f>
        <v>139.9248</v>
      </c>
      <c r="L13" s="241">
        <f>IF((AND(E13&gt;2.5,E13&lt;4)),B13*E13*I13,0)</f>
        <v>0</v>
      </c>
      <c r="M13" s="241">
        <f>IF((IF(E13&gt;4,E13&lt;6)),B13*E13*I13,0)</f>
        <v>0</v>
      </c>
    </row>
    <row r="14" spans="1:13">
      <c r="A14" s="240">
        <v>88</v>
      </c>
      <c r="B14" s="241"/>
      <c r="C14" s="240">
        <v>2.37</v>
      </c>
      <c r="D14" s="241"/>
      <c r="E14" s="241"/>
      <c r="F14" s="241"/>
      <c r="G14" s="241"/>
      <c r="H14" s="241"/>
      <c r="I14" s="243"/>
      <c r="J14" s="241"/>
      <c r="K14" s="241"/>
      <c r="L14" s="241"/>
      <c r="M14" s="241"/>
    </row>
    <row r="15" spans="1:13">
      <c r="A15" s="243"/>
      <c r="B15" s="241">
        <f>A16-A14</f>
        <v>38.5</v>
      </c>
      <c r="C15" s="243"/>
      <c r="D15" s="241">
        <f>C14+C16</f>
        <v>4.82</v>
      </c>
      <c r="E15" s="241">
        <f>D15/2</f>
        <v>2.41</v>
      </c>
      <c r="F15" s="241">
        <f>IF(E15&lt;2,E15*B15,0)</f>
        <v>0</v>
      </c>
      <c r="G15" s="241">
        <f>IF((AND(E15&gt;2,E15&lt;4)),B15*E15,0)</f>
        <v>92.785000000000011</v>
      </c>
      <c r="H15" s="241">
        <f>IF((AND(E15&gt;4,E15&lt;6)),B15*E15,0)</f>
        <v>0</v>
      </c>
      <c r="I15" s="240">
        <v>1.23</v>
      </c>
      <c r="J15" s="241">
        <f>IF(E15&lt;1,B15*E15*I15,0)</f>
        <v>0</v>
      </c>
      <c r="K15" s="241">
        <f>IF((AND(E15&gt;1,E15&lt;2.5)),B15*E15*I15,0)</f>
        <v>114.12555000000002</v>
      </c>
      <c r="L15" s="241">
        <f>IF((AND(E15&gt;2.5,E15&lt;4)),B15*E15*I15,0)</f>
        <v>0</v>
      </c>
      <c r="M15" s="241">
        <f>IF((IF(E15&gt;4,E15&lt;6)),B15*E15*I15,0)</f>
        <v>0</v>
      </c>
    </row>
    <row r="16" spans="1:13">
      <c r="A16" s="240">
        <v>126.5</v>
      </c>
      <c r="B16" s="241"/>
      <c r="C16" s="240">
        <v>2.4500000000000002</v>
      </c>
      <c r="D16" s="241"/>
      <c r="E16" s="241"/>
      <c r="F16" s="241"/>
      <c r="G16" s="241"/>
      <c r="H16" s="241"/>
      <c r="I16" s="242"/>
      <c r="J16" s="241"/>
      <c r="K16" s="241"/>
      <c r="L16" s="241"/>
      <c r="M16" s="241"/>
    </row>
    <row r="17" spans="1:14">
      <c r="A17" s="241"/>
      <c r="B17" s="241"/>
      <c r="C17" s="241"/>
      <c r="D17" s="241"/>
      <c r="E17" s="241"/>
      <c r="F17" s="241"/>
      <c r="G17" s="241"/>
      <c r="H17" s="241"/>
      <c r="I17" s="242"/>
      <c r="J17" s="241"/>
      <c r="K17" s="241"/>
      <c r="L17" s="241"/>
      <c r="M17" s="241"/>
    </row>
    <row r="18" spans="1:14">
      <c r="A18" s="244"/>
      <c r="B18" s="245"/>
      <c r="C18" s="244"/>
      <c r="D18" s="245"/>
      <c r="E18" s="245"/>
      <c r="F18" s="245"/>
      <c r="G18" s="245"/>
      <c r="H18" s="245"/>
      <c r="I18" s="245"/>
      <c r="J18" s="241"/>
      <c r="K18" s="241"/>
      <c r="L18" s="241"/>
      <c r="M18" s="241"/>
    </row>
    <row r="19" spans="1:14">
      <c r="A19" s="246" t="s">
        <v>937</v>
      </c>
      <c r="B19" s="245"/>
      <c r="C19" s="245"/>
      <c r="D19" s="245"/>
      <c r="E19" s="245"/>
      <c r="F19" s="245">
        <f>SUM(F8:F16)</f>
        <v>0</v>
      </c>
      <c r="G19" s="245">
        <f>SUM(G8:G16)</f>
        <v>315.03400000000005</v>
      </c>
      <c r="H19" s="245">
        <f>SUM(H8:H14)</f>
        <v>0</v>
      </c>
      <c r="I19" s="244"/>
      <c r="J19" s="247">
        <f>SUM(J8:J16)</f>
        <v>0</v>
      </c>
      <c r="K19" s="247">
        <f>SUM(K8:K17)</f>
        <v>254.05035000000004</v>
      </c>
      <c r="L19" s="247">
        <f>SUM(L8:L16)</f>
        <v>133.44147000000001</v>
      </c>
      <c r="M19" s="247">
        <f>SUM(M8:M16)</f>
        <v>0</v>
      </c>
    </row>
    <row r="20" spans="1:14">
      <c r="A20" s="244"/>
      <c r="B20" s="245"/>
      <c r="C20" s="244"/>
      <c r="D20" s="245"/>
      <c r="E20" s="245"/>
      <c r="F20" s="245" t="s">
        <v>938</v>
      </c>
      <c r="G20" s="245" t="s">
        <v>938</v>
      </c>
      <c r="H20" s="245" t="s">
        <v>938</v>
      </c>
      <c r="I20" s="245"/>
      <c r="J20" s="241"/>
      <c r="K20" s="241"/>
      <c r="L20" s="241"/>
      <c r="M20" s="241"/>
    </row>
    <row r="21" spans="1:14">
      <c r="A21" s="245"/>
      <c r="B21" s="245"/>
      <c r="C21" s="245"/>
      <c r="D21" s="245"/>
      <c r="E21" s="245"/>
      <c r="F21" s="246">
        <f>F19*2</f>
        <v>0</v>
      </c>
      <c r="G21" s="246">
        <f>G19*2</f>
        <v>630.0680000000001</v>
      </c>
      <c r="H21" s="245">
        <f>H19*2</f>
        <v>0</v>
      </c>
      <c r="I21" s="244"/>
      <c r="J21" s="241"/>
      <c r="K21" s="241"/>
      <c r="L21" s="241"/>
      <c r="M21" s="241"/>
    </row>
    <row r="22" spans="1:14">
      <c r="A22" s="248"/>
      <c r="B22" s="249"/>
      <c r="C22" s="248"/>
      <c r="D22" s="249"/>
      <c r="E22" s="249"/>
      <c r="F22" s="249"/>
      <c r="G22" s="249"/>
      <c r="H22" s="249"/>
      <c r="I22" s="250" t="s">
        <v>937</v>
      </c>
      <c r="J22" s="251"/>
      <c r="K22" s="251"/>
      <c r="L22" s="251"/>
      <c r="M22" s="247">
        <f>J19+K19+L19+M19</f>
        <v>387.49182000000008</v>
      </c>
    </row>
    <row r="23" spans="1:14" ht="13.5" thickBot="1">
      <c r="A23" s="252" t="s">
        <v>939</v>
      </c>
      <c r="B23" s="249"/>
      <c r="C23" s="248"/>
      <c r="D23" s="249"/>
      <c r="E23" s="249"/>
      <c r="F23" s="249"/>
      <c r="G23" s="249"/>
      <c r="H23" s="253" t="s">
        <v>940</v>
      </c>
      <c r="I23" s="249"/>
      <c r="J23" s="251"/>
      <c r="K23" s="251"/>
      <c r="L23" s="254" t="s">
        <v>941</v>
      </c>
      <c r="M23" s="251"/>
    </row>
    <row r="24" spans="1:14" ht="13.5" thickTop="1">
      <c r="A24" s="255" t="s">
        <v>942</v>
      </c>
      <c r="B24" s="256"/>
      <c r="C24" s="256" t="s">
        <v>943</v>
      </c>
      <c r="D24" s="256"/>
      <c r="E24" s="257" t="s">
        <v>944</v>
      </c>
      <c r="F24" s="258"/>
      <c r="G24" s="249"/>
      <c r="H24" s="259" t="s">
        <v>945</v>
      </c>
      <c r="I24" s="260" t="s">
        <v>946</v>
      </c>
      <c r="J24" s="261" t="s">
        <v>944</v>
      </c>
      <c r="K24" s="251"/>
      <c r="L24" s="262" t="s">
        <v>947</v>
      </c>
      <c r="M24" s="263" t="s">
        <v>946</v>
      </c>
      <c r="N24" s="264" t="s">
        <v>948</v>
      </c>
    </row>
    <row r="25" spans="1:14" ht="13.5" thickBot="1">
      <c r="A25" s="265"/>
      <c r="B25" s="266"/>
      <c r="C25" s="267" t="s">
        <v>174</v>
      </c>
      <c r="D25" s="266"/>
      <c r="E25" s="266" t="s">
        <v>185</v>
      </c>
      <c r="F25" s="268"/>
      <c r="G25" s="249"/>
      <c r="H25" s="269" t="s">
        <v>145</v>
      </c>
      <c r="I25" s="266" t="s">
        <v>174</v>
      </c>
      <c r="J25" s="270" t="s">
        <v>185</v>
      </c>
      <c r="K25" s="251"/>
      <c r="L25" s="271" t="s">
        <v>949</v>
      </c>
      <c r="M25" s="272" t="s">
        <v>174</v>
      </c>
      <c r="N25" s="270" t="s">
        <v>185</v>
      </c>
    </row>
    <row r="26" spans="1:14" ht="13.5" thickTop="1">
      <c r="A26" s="273" t="s">
        <v>950</v>
      </c>
      <c r="B26" s="273"/>
      <c r="C26" s="273">
        <v>2.85</v>
      </c>
      <c r="D26" s="273"/>
      <c r="E26" s="273">
        <f>2*0.7*1.3*C26</f>
        <v>5.1869999999999994</v>
      </c>
      <c r="F26" s="273"/>
      <c r="G26" s="249"/>
      <c r="H26" s="256">
        <f>0.2*0.2</f>
        <v>4.0000000000000008E-2</v>
      </c>
      <c r="I26" s="260">
        <v>126.5</v>
      </c>
      <c r="J26" s="263">
        <f>H26*I26</f>
        <v>5.0600000000000014</v>
      </c>
      <c r="K26" s="251"/>
      <c r="L26" s="274">
        <v>300</v>
      </c>
      <c r="M26" s="275">
        <v>126.5</v>
      </c>
      <c r="N26" s="276">
        <f>(3.14*0.22*0.22)*M26</f>
        <v>19.224964000000003</v>
      </c>
    </row>
    <row r="27" spans="1:14">
      <c r="A27" s="277" t="s">
        <v>951</v>
      </c>
      <c r="B27" s="278"/>
      <c r="C27" s="277">
        <v>2.37</v>
      </c>
      <c r="D27" s="278"/>
      <c r="E27" s="273">
        <f>2*0.7*1.3*C27</f>
        <v>4.3133999999999997</v>
      </c>
      <c r="F27" s="278"/>
      <c r="G27" s="249"/>
      <c r="H27" s="278"/>
      <c r="I27" s="278"/>
      <c r="J27" s="276"/>
      <c r="K27" s="251"/>
      <c r="L27" s="279">
        <v>400</v>
      </c>
      <c r="M27" s="276">
        <v>0</v>
      </c>
      <c r="N27" s="276">
        <f>(3.14*0.25*0.25)*M27</f>
        <v>0</v>
      </c>
    </row>
    <row r="28" spans="1:14">
      <c r="A28" s="278" t="s">
        <v>952</v>
      </c>
      <c r="B28" s="278"/>
      <c r="C28" s="278">
        <v>2.37</v>
      </c>
      <c r="D28" s="278"/>
      <c r="E28" s="273">
        <f>2*0.7*1.3*C28</f>
        <v>4.3133999999999997</v>
      </c>
      <c r="F28" s="278"/>
      <c r="G28" s="249"/>
      <c r="H28" s="278"/>
      <c r="I28" s="277"/>
      <c r="J28" s="276"/>
      <c r="K28" s="251"/>
      <c r="L28" s="279">
        <v>500</v>
      </c>
      <c r="M28" s="276">
        <v>0</v>
      </c>
      <c r="N28" s="276">
        <f>(3.14*0.25*0.25)*M28</f>
        <v>0</v>
      </c>
    </row>
    <row r="29" spans="1:14">
      <c r="A29" s="277" t="s">
        <v>953</v>
      </c>
      <c r="B29" s="278"/>
      <c r="C29" s="277">
        <v>2.4500000000000002</v>
      </c>
      <c r="D29" s="278"/>
      <c r="E29" s="273">
        <f>2*0.7*1.3*C29</f>
        <v>4.4589999999999996</v>
      </c>
      <c r="F29" s="278"/>
      <c r="G29" s="249"/>
      <c r="H29" s="278"/>
      <c r="I29" s="278"/>
      <c r="J29" s="276"/>
      <c r="K29" s="251"/>
      <c r="L29" s="279">
        <v>600</v>
      </c>
      <c r="M29" s="276">
        <v>0</v>
      </c>
      <c r="N29" s="276">
        <f>(3.14*0.25*0.25)*M29</f>
        <v>0</v>
      </c>
    </row>
    <row r="30" spans="1:14">
      <c r="A30" s="278"/>
      <c r="B30" s="278"/>
      <c r="C30" s="278"/>
      <c r="D30" s="278"/>
      <c r="E30" s="278"/>
      <c r="F30" s="278"/>
      <c r="G30" s="249"/>
      <c r="H30" s="278"/>
      <c r="I30" s="277"/>
      <c r="J30" s="276"/>
      <c r="K30" s="251"/>
      <c r="L30" s="276"/>
      <c r="M30" s="276"/>
      <c r="N30" s="276"/>
    </row>
    <row r="31" spans="1:14">
      <c r="A31" s="277"/>
      <c r="B31" s="278"/>
      <c r="C31" s="277"/>
      <c r="D31" s="278"/>
      <c r="E31" s="278"/>
      <c r="F31" s="278"/>
      <c r="G31" s="249"/>
      <c r="H31" s="278"/>
      <c r="I31" s="278"/>
      <c r="J31" s="276"/>
      <c r="K31" s="251"/>
      <c r="L31" s="276"/>
      <c r="M31" s="276"/>
      <c r="N31" s="276"/>
    </row>
    <row r="32" spans="1:14">
      <c r="A32" s="278"/>
      <c r="B32" s="278"/>
      <c r="C32" s="278"/>
      <c r="D32" s="278"/>
      <c r="E32" s="278"/>
      <c r="F32" s="278"/>
      <c r="G32" s="249"/>
      <c r="H32" s="278"/>
      <c r="I32" s="277"/>
      <c r="J32" s="276"/>
      <c r="K32" s="251"/>
      <c r="L32" s="276"/>
      <c r="M32" s="276"/>
      <c r="N32" s="276"/>
    </row>
    <row r="33" spans="1:14">
      <c r="A33" s="250" t="s">
        <v>937</v>
      </c>
      <c r="B33" s="278"/>
      <c r="C33" s="277"/>
      <c r="D33" s="278"/>
      <c r="E33" s="280">
        <f>SUM(E26:E32)</f>
        <v>18.272799999999997</v>
      </c>
      <c r="F33" s="278"/>
      <c r="G33" s="249"/>
      <c r="H33" s="250" t="s">
        <v>937</v>
      </c>
      <c r="I33" s="278"/>
      <c r="J33" s="281">
        <f>SUM(J26:J32)</f>
        <v>5.0600000000000014</v>
      </c>
      <c r="K33" s="251"/>
      <c r="L33" s="250" t="s">
        <v>937</v>
      </c>
      <c r="M33" s="276"/>
      <c r="N33" s="281">
        <f>SUM(N26:N32)</f>
        <v>19.224964000000003</v>
      </c>
    </row>
    <row r="34" spans="1:14">
      <c r="A34" s="249"/>
      <c r="B34" s="249"/>
      <c r="C34" s="249"/>
      <c r="D34" s="249"/>
      <c r="E34" s="249"/>
      <c r="F34" s="249"/>
      <c r="G34" s="249"/>
      <c r="H34" s="249"/>
      <c r="I34" s="248"/>
      <c r="J34" s="251"/>
      <c r="K34" s="251"/>
      <c r="L34" s="251"/>
      <c r="M34" s="251"/>
    </row>
    <row r="35" spans="1:14">
      <c r="A35" s="253" t="s">
        <v>954</v>
      </c>
      <c r="B35" s="249"/>
      <c r="C35" s="282">
        <f>M22+E33+J33</f>
        <v>410.8246200000001</v>
      </c>
      <c r="D35" s="253" t="s">
        <v>185</v>
      </c>
      <c r="E35" s="283" t="s">
        <v>955</v>
      </c>
      <c r="F35" s="249"/>
      <c r="G35" s="249"/>
      <c r="H35" s="249"/>
      <c r="I35" s="248"/>
      <c r="J35" s="251"/>
      <c r="K35" s="251"/>
      <c r="L35" s="251"/>
      <c r="M35" s="251"/>
    </row>
    <row r="36" spans="1:14">
      <c r="A36" s="248"/>
      <c r="B36" s="249"/>
      <c r="C36" s="282">
        <f>M22+E33+J33-N33</f>
        <v>391.5996560000001</v>
      </c>
      <c r="D36" s="253" t="s">
        <v>185</v>
      </c>
      <c r="E36" s="283" t="s">
        <v>956</v>
      </c>
      <c r="F36" s="249"/>
      <c r="G36" s="249"/>
      <c r="H36" s="249"/>
      <c r="I36" s="249"/>
      <c r="J36" s="251"/>
      <c r="K36" s="251"/>
      <c r="L36" s="251"/>
      <c r="M36" s="251"/>
    </row>
    <row r="37" spans="1:14">
      <c r="A37" s="249"/>
      <c r="B37" s="249"/>
      <c r="C37" s="249"/>
      <c r="D37" s="249"/>
      <c r="E37" s="249"/>
      <c r="F37" s="249"/>
      <c r="G37" s="249"/>
      <c r="H37" s="249"/>
      <c r="I37" s="248"/>
      <c r="J37" s="251"/>
      <c r="K37" s="251"/>
      <c r="L37" s="251"/>
      <c r="M37" s="251"/>
    </row>
    <row r="38" spans="1:14">
      <c r="A38" s="248"/>
      <c r="B38" s="249"/>
      <c r="C38" s="248"/>
      <c r="D38" s="249"/>
      <c r="E38" s="249"/>
      <c r="F38" s="249"/>
      <c r="G38" s="249"/>
      <c r="H38" s="249"/>
      <c r="I38" s="249"/>
      <c r="J38" s="251"/>
      <c r="K38" s="251"/>
      <c r="L38" s="251"/>
      <c r="M38" s="251"/>
    </row>
    <row r="39" spans="1:14">
      <c r="A39" s="249"/>
      <c r="B39" s="249"/>
      <c r="C39" s="249"/>
      <c r="D39" s="249"/>
      <c r="E39" s="249"/>
      <c r="F39" s="249"/>
      <c r="G39" s="249"/>
      <c r="H39" s="249"/>
      <c r="I39" s="248"/>
      <c r="J39" s="251"/>
      <c r="K39" s="251"/>
      <c r="L39" s="251"/>
      <c r="M39" s="251"/>
    </row>
    <row r="40" spans="1:14">
      <c r="A40" s="248"/>
      <c r="B40" s="249"/>
      <c r="C40" s="248"/>
      <c r="D40" s="249"/>
      <c r="E40" s="249"/>
      <c r="F40" s="249"/>
      <c r="G40" s="249"/>
      <c r="H40" s="249"/>
      <c r="I40" s="249"/>
      <c r="J40" s="251"/>
      <c r="K40" s="251"/>
      <c r="L40" s="251"/>
      <c r="M40" s="251"/>
    </row>
    <row r="41" spans="1:14">
      <c r="A41" s="249"/>
      <c r="B41" s="249"/>
      <c r="C41" s="249"/>
      <c r="D41" s="249"/>
      <c r="E41" s="249"/>
      <c r="F41" s="249"/>
      <c r="G41" s="249"/>
      <c r="H41" s="249"/>
      <c r="I41" s="248"/>
      <c r="J41" s="251"/>
      <c r="K41" s="251"/>
      <c r="L41" s="251"/>
      <c r="M41" s="251"/>
    </row>
    <row r="42" spans="1:14">
      <c r="A42" s="248"/>
      <c r="B42" s="249"/>
      <c r="C42" s="248"/>
      <c r="D42" s="249"/>
      <c r="E42" s="249"/>
      <c r="F42" s="249"/>
      <c r="G42" s="249"/>
      <c r="H42" s="249"/>
      <c r="I42" s="249"/>
      <c r="J42" s="251"/>
      <c r="K42" s="251"/>
      <c r="L42" s="251"/>
      <c r="M42" s="251"/>
    </row>
    <row r="43" spans="1:14">
      <c r="A43" s="249"/>
      <c r="B43" s="249"/>
      <c r="C43" s="249"/>
      <c r="D43" s="249"/>
      <c r="E43" s="249"/>
      <c r="F43" s="249"/>
      <c r="G43" s="249"/>
      <c r="H43" s="249"/>
      <c r="I43" s="248"/>
      <c r="J43" s="251"/>
      <c r="K43" s="251"/>
      <c r="L43" s="251"/>
      <c r="M43" s="251"/>
    </row>
    <row r="44" spans="1:14">
      <c r="A44" s="248"/>
      <c r="B44" s="249"/>
      <c r="C44" s="248"/>
      <c r="D44" s="249"/>
      <c r="E44" s="249"/>
      <c r="F44" s="249"/>
      <c r="G44" s="249"/>
      <c r="H44" s="249"/>
      <c r="I44" s="249"/>
      <c r="J44" s="251"/>
      <c r="K44" s="251"/>
      <c r="L44" s="251"/>
      <c r="M44" s="251"/>
    </row>
    <row r="45" spans="1:14">
      <c r="A45" s="249"/>
      <c r="B45" s="249"/>
      <c r="C45" s="249"/>
      <c r="D45" s="249"/>
      <c r="E45" s="249"/>
      <c r="F45" s="249"/>
      <c r="G45" s="249"/>
      <c r="H45" s="249"/>
      <c r="I45" s="248"/>
      <c r="J45" s="251"/>
      <c r="K45" s="251"/>
      <c r="L45" s="251"/>
      <c r="M45" s="251"/>
    </row>
    <row r="46" spans="1:14">
      <c r="A46" s="248"/>
      <c r="B46" s="249"/>
      <c r="C46" s="248"/>
      <c r="D46" s="249"/>
      <c r="E46" s="249"/>
      <c r="F46" s="249"/>
      <c r="G46" s="249"/>
      <c r="H46" s="249"/>
      <c r="I46" s="249"/>
      <c r="J46" s="251"/>
      <c r="K46" s="251"/>
      <c r="L46" s="251"/>
      <c r="M46" s="251"/>
    </row>
    <row r="47" spans="1:14">
      <c r="A47" s="249"/>
      <c r="B47" s="249"/>
      <c r="C47" s="249"/>
      <c r="D47" s="249"/>
      <c r="E47" s="249"/>
      <c r="F47" s="249"/>
      <c r="G47" s="249"/>
      <c r="H47" s="249"/>
      <c r="I47" s="248"/>
      <c r="J47" s="251"/>
      <c r="K47" s="251"/>
      <c r="L47" s="251"/>
      <c r="M47" s="251"/>
    </row>
    <row r="48" spans="1:14">
      <c r="A48" s="248"/>
      <c r="B48" s="249"/>
      <c r="C48" s="248"/>
      <c r="D48" s="249"/>
      <c r="E48" s="249"/>
      <c r="F48" s="249"/>
      <c r="G48" s="249"/>
      <c r="H48" s="249"/>
      <c r="I48" s="249"/>
      <c r="J48" s="251"/>
      <c r="K48" s="251"/>
      <c r="L48" s="251"/>
      <c r="M48" s="251"/>
    </row>
    <row r="49" spans="1:13">
      <c r="A49" s="249"/>
      <c r="B49" s="249"/>
      <c r="C49" s="249"/>
      <c r="D49" s="249"/>
      <c r="E49" s="249"/>
      <c r="F49" s="249"/>
      <c r="G49" s="249"/>
      <c r="H49" s="249"/>
      <c r="I49" s="248"/>
      <c r="J49" s="251"/>
      <c r="K49" s="251"/>
      <c r="L49" s="251"/>
      <c r="M49" s="251"/>
    </row>
    <row r="50" spans="1:13">
      <c r="A50" s="248"/>
      <c r="B50" s="249"/>
      <c r="C50" s="248"/>
      <c r="D50" s="249"/>
      <c r="E50" s="249"/>
      <c r="F50" s="249"/>
      <c r="G50" s="249"/>
      <c r="H50" s="249"/>
      <c r="I50" s="249"/>
      <c r="J50" s="251"/>
      <c r="K50" s="251"/>
      <c r="L50" s="251"/>
      <c r="M50" s="251"/>
    </row>
    <row r="51" spans="1:13">
      <c r="A51" s="249"/>
      <c r="B51" s="249"/>
      <c r="C51" s="249"/>
      <c r="D51" s="249"/>
      <c r="E51" s="249"/>
      <c r="F51" s="249"/>
      <c r="G51" s="249"/>
      <c r="H51" s="249"/>
      <c r="I51" s="248"/>
      <c r="J51" s="251"/>
      <c r="K51" s="251"/>
      <c r="L51" s="251"/>
      <c r="M51" s="251"/>
    </row>
    <row r="52" spans="1:13">
      <c r="A52" s="248"/>
      <c r="B52" s="249"/>
      <c r="C52" s="248"/>
      <c r="D52" s="249"/>
      <c r="E52" s="249"/>
      <c r="F52" s="249"/>
      <c r="G52" s="249"/>
      <c r="H52" s="249"/>
      <c r="I52" s="249"/>
      <c r="J52" s="251"/>
      <c r="K52" s="251"/>
      <c r="L52" s="251"/>
      <c r="M52" s="251"/>
    </row>
    <row r="53" spans="1:13">
      <c r="A53" s="249"/>
      <c r="B53" s="249"/>
      <c r="C53" s="249"/>
      <c r="D53" s="249"/>
      <c r="E53" s="249"/>
      <c r="F53" s="249"/>
      <c r="G53" s="249"/>
      <c r="H53" s="249"/>
      <c r="I53" s="248"/>
      <c r="J53" s="251"/>
      <c r="K53" s="251"/>
      <c r="L53" s="251"/>
      <c r="M53" s="251"/>
    </row>
    <row r="54" spans="1:13">
      <c r="A54" s="248"/>
      <c r="B54" s="249"/>
      <c r="C54" s="248"/>
      <c r="D54" s="249"/>
      <c r="E54" s="249"/>
      <c r="F54" s="249"/>
      <c r="G54" s="249"/>
      <c r="H54" s="249"/>
      <c r="I54" s="249"/>
      <c r="J54" s="251"/>
      <c r="K54" s="251"/>
      <c r="L54" s="251"/>
      <c r="M54" s="251"/>
    </row>
    <row r="55" spans="1:13">
      <c r="A55" s="249"/>
      <c r="B55" s="249"/>
      <c r="C55" s="249"/>
      <c r="D55" s="249"/>
      <c r="E55" s="249"/>
      <c r="F55" s="249"/>
      <c r="G55" s="249"/>
      <c r="H55" s="249"/>
      <c r="I55" s="248"/>
      <c r="J55" s="251"/>
      <c r="K55" s="251"/>
      <c r="L55" s="251"/>
      <c r="M55" s="251"/>
    </row>
    <row r="56" spans="1:13">
      <c r="A56" s="249"/>
      <c r="B56" s="249"/>
      <c r="C56" s="249"/>
      <c r="D56" s="249"/>
      <c r="E56" s="249"/>
      <c r="F56" s="249"/>
      <c r="G56" s="249"/>
      <c r="H56" s="249"/>
      <c r="I56" s="249"/>
    </row>
    <row r="57" spans="1:13">
      <c r="A57" s="249"/>
      <c r="B57" s="249"/>
      <c r="C57" s="249"/>
      <c r="D57" s="249"/>
      <c r="E57" s="249"/>
      <c r="F57" s="249"/>
      <c r="G57" s="249"/>
      <c r="H57" s="249"/>
      <c r="I57" s="249"/>
    </row>
    <row r="58" spans="1:13">
      <c r="A58" s="249"/>
      <c r="B58" s="249"/>
      <c r="C58" s="249"/>
      <c r="D58" s="249"/>
      <c r="E58" s="249"/>
      <c r="F58" s="249"/>
      <c r="G58" s="249"/>
      <c r="H58" s="249"/>
      <c r="I58" s="249"/>
    </row>
    <row r="59" spans="1:13">
      <c r="A59" s="249"/>
      <c r="B59" s="249"/>
      <c r="C59" s="249"/>
      <c r="D59" s="249"/>
      <c r="E59" s="249"/>
      <c r="F59" s="249"/>
      <c r="G59" s="249"/>
      <c r="H59" s="249"/>
      <c r="I59" s="249"/>
    </row>
    <row r="60" spans="1:13">
      <c r="A60" s="249"/>
      <c r="B60" s="249"/>
      <c r="C60" s="249"/>
      <c r="D60" s="249"/>
      <c r="E60" s="249"/>
      <c r="F60" s="249"/>
      <c r="G60" s="249"/>
      <c r="H60" s="249"/>
      <c r="I60" s="249"/>
    </row>
    <row r="61" spans="1:13">
      <c r="A61" s="249"/>
      <c r="B61" s="249"/>
      <c r="C61" s="249"/>
      <c r="D61" s="249"/>
      <c r="E61" s="249"/>
      <c r="F61" s="249"/>
      <c r="G61" s="249"/>
      <c r="H61" s="249"/>
      <c r="I61" s="249"/>
    </row>
    <row r="62" spans="1:13">
      <c r="A62" s="249"/>
      <c r="B62" s="249"/>
      <c r="C62" s="249"/>
      <c r="D62" s="249"/>
      <c r="E62" s="249"/>
      <c r="F62" s="249"/>
      <c r="G62" s="249"/>
      <c r="H62" s="249"/>
      <c r="I62" s="249"/>
    </row>
    <row r="63" spans="1:13">
      <c r="A63" s="249"/>
      <c r="B63" s="249"/>
      <c r="C63" s="249"/>
      <c r="D63" s="249"/>
      <c r="E63" s="249"/>
      <c r="F63" s="249"/>
      <c r="G63" s="249"/>
      <c r="H63" s="249"/>
      <c r="I63" s="249"/>
    </row>
    <row r="64" spans="1:13">
      <c r="A64" s="249"/>
      <c r="B64" s="249"/>
      <c r="C64" s="249"/>
      <c r="D64" s="249"/>
      <c r="E64" s="249"/>
      <c r="F64" s="249"/>
      <c r="G64" s="249"/>
      <c r="H64" s="249"/>
      <c r="I64" s="249"/>
    </row>
    <row r="65" spans="1:9">
      <c r="A65" s="249"/>
      <c r="B65" s="249"/>
      <c r="C65" s="249"/>
      <c r="D65" s="249"/>
      <c r="E65" s="249"/>
      <c r="F65" s="249"/>
      <c r="G65" s="249"/>
      <c r="H65" s="249"/>
      <c r="I65" s="249"/>
    </row>
    <row r="66" spans="1:9">
      <c r="A66" s="249"/>
      <c r="B66" s="249"/>
      <c r="C66" s="249"/>
      <c r="D66" s="249"/>
      <c r="E66" s="249"/>
      <c r="F66" s="249"/>
      <c r="G66" s="249"/>
      <c r="H66" s="249"/>
      <c r="I66" s="249"/>
    </row>
    <row r="67" spans="1:9">
      <c r="A67" s="249"/>
      <c r="B67" s="249"/>
      <c r="C67" s="249"/>
      <c r="D67" s="249"/>
      <c r="E67" s="249"/>
      <c r="F67" s="249"/>
      <c r="G67" s="249"/>
      <c r="H67" s="249"/>
      <c r="I67" s="249"/>
    </row>
    <row r="68" spans="1:9">
      <c r="A68" s="251"/>
      <c r="B68" s="251"/>
      <c r="C68" s="251"/>
      <c r="D68" s="251"/>
      <c r="E68" s="251"/>
      <c r="F68" s="251"/>
      <c r="G68" s="251"/>
      <c r="H68" s="251"/>
      <c r="I68" s="251"/>
    </row>
    <row r="69" spans="1:9">
      <c r="A69" s="251"/>
      <c r="B69" s="251"/>
      <c r="C69" s="251"/>
      <c r="D69" s="251"/>
      <c r="E69" s="251"/>
      <c r="F69" s="251"/>
      <c r="G69" s="251"/>
      <c r="H69" s="251"/>
      <c r="I69" s="251"/>
    </row>
    <row r="70" spans="1:9">
      <c r="A70" s="251"/>
      <c r="B70" s="251"/>
      <c r="C70" s="251"/>
      <c r="D70" s="251"/>
      <c r="E70" s="251"/>
      <c r="F70" s="251"/>
      <c r="G70" s="251"/>
      <c r="H70" s="251"/>
      <c r="I70" s="251"/>
    </row>
    <row r="71" spans="1:9">
      <c r="A71" s="251"/>
      <c r="B71" s="251"/>
      <c r="C71" s="251"/>
      <c r="D71" s="251"/>
      <c r="E71" s="251"/>
      <c r="F71" s="251"/>
      <c r="G71" s="251"/>
      <c r="H71" s="251"/>
      <c r="I71" s="251"/>
    </row>
    <row r="72" spans="1:9">
      <c r="A72" s="251"/>
      <c r="B72" s="251"/>
      <c r="C72" s="251"/>
      <c r="D72" s="251"/>
      <c r="E72" s="251"/>
      <c r="F72" s="251"/>
      <c r="G72" s="251"/>
      <c r="H72" s="251"/>
      <c r="I72" s="251"/>
    </row>
    <row r="73" spans="1:9">
      <c r="A73" s="251"/>
      <c r="B73" s="251"/>
      <c r="C73" s="251"/>
      <c r="D73" s="251"/>
      <c r="E73" s="251"/>
      <c r="F73" s="251"/>
      <c r="G73" s="251"/>
      <c r="H73" s="251"/>
      <c r="I73" s="251"/>
    </row>
    <row r="74" spans="1:9">
      <c r="A74" s="251"/>
      <c r="B74" s="251"/>
      <c r="C74" s="251"/>
      <c r="D74" s="251"/>
      <c r="E74" s="251"/>
      <c r="F74" s="251"/>
      <c r="G74" s="251"/>
      <c r="H74" s="251"/>
      <c r="I74" s="251"/>
    </row>
    <row r="75" spans="1:9">
      <c r="A75" s="251"/>
      <c r="B75" s="251"/>
      <c r="C75" s="251"/>
      <c r="D75" s="251"/>
      <c r="E75" s="251"/>
      <c r="F75" s="251"/>
      <c r="G75" s="251"/>
      <c r="H75" s="251"/>
      <c r="I75" s="251"/>
    </row>
    <row r="76" spans="1:9">
      <c r="A76" s="251"/>
      <c r="B76" s="251"/>
      <c r="C76" s="251"/>
      <c r="D76" s="251"/>
      <c r="E76" s="251"/>
      <c r="F76" s="251"/>
      <c r="G76" s="251"/>
      <c r="H76" s="251"/>
      <c r="I76" s="251"/>
    </row>
    <row r="77" spans="1:9">
      <c r="A77" s="251"/>
      <c r="B77" s="251"/>
      <c r="C77" s="251"/>
      <c r="D77" s="251"/>
      <c r="E77" s="251"/>
      <c r="F77" s="251"/>
      <c r="G77" s="251"/>
      <c r="H77" s="251"/>
      <c r="I77" s="251"/>
    </row>
    <row r="78" spans="1:9">
      <c r="A78" s="251"/>
      <c r="B78" s="251"/>
      <c r="C78" s="251"/>
      <c r="D78" s="251"/>
      <c r="E78" s="251"/>
      <c r="F78" s="251"/>
      <c r="G78" s="251"/>
      <c r="H78" s="251"/>
      <c r="I78" s="251"/>
    </row>
    <row r="79" spans="1:9">
      <c r="A79" s="251"/>
      <c r="B79" s="251"/>
      <c r="C79" s="251"/>
      <c r="D79" s="251"/>
      <c r="E79" s="251"/>
      <c r="F79" s="251"/>
      <c r="G79" s="251"/>
      <c r="H79" s="251"/>
      <c r="I79" s="251"/>
    </row>
    <row r="80" spans="1:9">
      <c r="A80" s="251"/>
      <c r="B80" s="251"/>
      <c r="C80" s="251"/>
      <c r="D80" s="251"/>
      <c r="E80" s="251"/>
      <c r="F80" s="251"/>
      <c r="G80" s="251"/>
      <c r="H80" s="251"/>
      <c r="I80" s="251"/>
    </row>
    <row r="81" spans="1:9">
      <c r="A81" s="251"/>
      <c r="B81" s="251"/>
      <c r="C81" s="251"/>
      <c r="D81" s="251"/>
      <c r="E81" s="251"/>
      <c r="F81" s="251"/>
      <c r="G81" s="251"/>
      <c r="H81" s="251"/>
      <c r="I81" s="251"/>
    </row>
    <row r="82" spans="1:9">
      <c r="A82" s="251"/>
      <c r="B82" s="251"/>
      <c r="C82" s="251"/>
      <c r="D82" s="251"/>
      <c r="E82" s="251"/>
      <c r="F82" s="251"/>
      <c r="G82" s="251"/>
      <c r="H82" s="251"/>
      <c r="I82" s="251"/>
    </row>
    <row r="83" spans="1:9">
      <c r="A83" s="251"/>
      <c r="B83" s="251"/>
      <c r="C83" s="251"/>
      <c r="D83" s="251"/>
      <c r="E83" s="251"/>
      <c r="F83" s="251"/>
      <c r="G83" s="251"/>
      <c r="H83" s="251"/>
      <c r="I83" s="251"/>
    </row>
    <row r="84" spans="1:9">
      <c r="A84" s="251"/>
      <c r="B84" s="251"/>
      <c r="C84" s="251"/>
      <c r="D84" s="251"/>
      <c r="E84" s="251"/>
      <c r="F84" s="251"/>
      <c r="G84" s="251"/>
      <c r="H84" s="251"/>
      <c r="I84" s="251"/>
    </row>
    <row r="85" spans="1:9">
      <c r="A85" s="251"/>
      <c r="B85" s="251"/>
      <c r="C85" s="251"/>
      <c r="D85" s="251"/>
      <c r="E85" s="251"/>
      <c r="F85" s="251"/>
      <c r="G85" s="251"/>
      <c r="H85" s="251"/>
      <c r="I85" s="251"/>
    </row>
    <row r="86" spans="1:9">
      <c r="A86" s="251"/>
      <c r="B86" s="251"/>
      <c r="C86" s="251"/>
      <c r="D86" s="251"/>
      <c r="E86" s="251"/>
      <c r="F86" s="251"/>
      <c r="G86" s="251"/>
      <c r="H86" s="251"/>
      <c r="I86" s="251"/>
    </row>
    <row r="87" spans="1:9">
      <c r="A87" s="251"/>
      <c r="B87" s="251"/>
      <c r="C87" s="251"/>
      <c r="D87" s="251"/>
      <c r="E87" s="251"/>
      <c r="F87" s="251"/>
      <c r="G87" s="251"/>
      <c r="H87" s="251"/>
      <c r="I87" s="251"/>
    </row>
    <row r="88" spans="1:9">
      <c r="A88" s="251"/>
      <c r="B88" s="251"/>
      <c r="C88" s="251"/>
      <c r="D88" s="251"/>
      <c r="E88" s="251"/>
      <c r="F88" s="251"/>
      <c r="G88" s="251"/>
      <c r="H88" s="251"/>
      <c r="I88" s="251"/>
    </row>
    <row r="89" spans="1:9">
      <c r="A89" s="251"/>
      <c r="B89" s="251"/>
      <c r="C89" s="251"/>
      <c r="D89" s="251"/>
      <c r="E89" s="251"/>
      <c r="F89" s="251"/>
      <c r="G89" s="251"/>
      <c r="H89" s="251"/>
      <c r="I89" s="251"/>
    </row>
  </sheetData>
  <sheetProtection password="CCA7" sheet="1" objects="1" scenarios="1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7"/>
  <sheetViews>
    <sheetView workbookViewId="0">
      <selection activeCell="K39" sqref="K39"/>
    </sheetView>
  </sheetViews>
  <sheetFormatPr defaultRowHeight="12.75"/>
  <cols>
    <col min="1" max="8" width="9.33203125" style="227"/>
    <col min="9" max="9" width="11.6640625" style="227" customWidth="1"/>
    <col min="10" max="10" width="9.33203125" style="227"/>
    <col min="11" max="11" width="12.33203125" style="227" customWidth="1"/>
    <col min="12" max="264" width="9.33203125" style="227"/>
    <col min="265" max="265" width="11.6640625" style="227" customWidth="1"/>
    <col min="266" max="266" width="9.33203125" style="227"/>
    <col min="267" max="267" width="12.33203125" style="227" customWidth="1"/>
    <col min="268" max="520" width="9.33203125" style="227"/>
    <col min="521" max="521" width="11.6640625" style="227" customWidth="1"/>
    <col min="522" max="522" width="9.33203125" style="227"/>
    <col min="523" max="523" width="12.33203125" style="227" customWidth="1"/>
    <col min="524" max="776" width="9.33203125" style="227"/>
    <col min="777" max="777" width="11.6640625" style="227" customWidth="1"/>
    <col min="778" max="778" width="9.33203125" style="227"/>
    <col min="779" max="779" width="12.33203125" style="227" customWidth="1"/>
    <col min="780" max="1032" width="9.33203125" style="227"/>
    <col min="1033" max="1033" width="11.6640625" style="227" customWidth="1"/>
    <col min="1034" max="1034" width="9.33203125" style="227"/>
    <col min="1035" max="1035" width="12.33203125" style="227" customWidth="1"/>
    <col min="1036" max="1288" width="9.33203125" style="227"/>
    <col min="1289" max="1289" width="11.6640625" style="227" customWidth="1"/>
    <col min="1290" max="1290" width="9.33203125" style="227"/>
    <col min="1291" max="1291" width="12.33203125" style="227" customWidth="1"/>
    <col min="1292" max="1544" width="9.33203125" style="227"/>
    <col min="1545" max="1545" width="11.6640625" style="227" customWidth="1"/>
    <col min="1546" max="1546" width="9.33203125" style="227"/>
    <col min="1547" max="1547" width="12.33203125" style="227" customWidth="1"/>
    <col min="1548" max="1800" width="9.33203125" style="227"/>
    <col min="1801" max="1801" width="11.6640625" style="227" customWidth="1"/>
    <col min="1802" max="1802" width="9.33203125" style="227"/>
    <col min="1803" max="1803" width="12.33203125" style="227" customWidth="1"/>
    <col min="1804" max="2056" width="9.33203125" style="227"/>
    <col min="2057" max="2057" width="11.6640625" style="227" customWidth="1"/>
    <col min="2058" max="2058" width="9.33203125" style="227"/>
    <col min="2059" max="2059" width="12.33203125" style="227" customWidth="1"/>
    <col min="2060" max="2312" width="9.33203125" style="227"/>
    <col min="2313" max="2313" width="11.6640625" style="227" customWidth="1"/>
    <col min="2314" max="2314" width="9.33203125" style="227"/>
    <col min="2315" max="2315" width="12.33203125" style="227" customWidth="1"/>
    <col min="2316" max="2568" width="9.33203125" style="227"/>
    <col min="2569" max="2569" width="11.6640625" style="227" customWidth="1"/>
    <col min="2570" max="2570" width="9.33203125" style="227"/>
    <col min="2571" max="2571" width="12.33203125" style="227" customWidth="1"/>
    <col min="2572" max="2824" width="9.33203125" style="227"/>
    <col min="2825" max="2825" width="11.6640625" style="227" customWidth="1"/>
    <col min="2826" max="2826" width="9.33203125" style="227"/>
    <col min="2827" max="2827" width="12.33203125" style="227" customWidth="1"/>
    <col min="2828" max="3080" width="9.33203125" style="227"/>
    <col min="3081" max="3081" width="11.6640625" style="227" customWidth="1"/>
    <col min="3082" max="3082" width="9.33203125" style="227"/>
    <col min="3083" max="3083" width="12.33203125" style="227" customWidth="1"/>
    <col min="3084" max="3336" width="9.33203125" style="227"/>
    <col min="3337" max="3337" width="11.6640625" style="227" customWidth="1"/>
    <col min="3338" max="3338" width="9.33203125" style="227"/>
    <col min="3339" max="3339" width="12.33203125" style="227" customWidth="1"/>
    <col min="3340" max="3592" width="9.33203125" style="227"/>
    <col min="3593" max="3593" width="11.6640625" style="227" customWidth="1"/>
    <col min="3594" max="3594" width="9.33203125" style="227"/>
    <col min="3595" max="3595" width="12.33203125" style="227" customWidth="1"/>
    <col min="3596" max="3848" width="9.33203125" style="227"/>
    <col min="3849" max="3849" width="11.6640625" style="227" customWidth="1"/>
    <col min="3850" max="3850" width="9.33203125" style="227"/>
    <col min="3851" max="3851" width="12.33203125" style="227" customWidth="1"/>
    <col min="3852" max="4104" width="9.33203125" style="227"/>
    <col min="4105" max="4105" width="11.6640625" style="227" customWidth="1"/>
    <col min="4106" max="4106" width="9.33203125" style="227"/>
    <col min="4107" max="4107" width="12.33203125" style="227" customWidth="1"/>
    <col min="4108" max="4360" width="9.33203125" style="227"/>
    <col min="4361" max="4361" width="11.6640625" style="227" customWidth="1"/>
    <col min="4362" max="4362" width="9.33203125" style="227"/>
    <col min="4363" max="4363" width="12.33203125" style="227" customWidth="1"/>
    <col min="4364" max="4616" width="9.33203125" style="227"/>
    <col min="4617" max="4617" width="11.6640625" style="227" customWidth="1"/>
    <col min="4618" max="4618" width="9.33203125" style="227"/>
    <col min="4619" max="4619" width="12.33203125" style="227" customWidth="1"/>
    <col min="4620" max="4872" width="9.33203125" style="227"/>
    <col min="4873" max="4873" width="11.6640625" style="227" customWidth="1"/>
    <col min="4874" max="4874" width="9.33203125" style="227"/>
    <col min="4875" max="4875" width="12.33203125" style="227" customWidth="1"/>
    <col min="4876" max="5128" width="9.33203125" style="227"/>
    <col min="5129" max="5129" width="11.6640625" style="227" customWidth="1"/>
    <col min="5130" max="5130" width="9.33203125" style="227"/>
    <col min="5131" max="5131" width="12.33203125" style="227" customWidth="1"/>
    <col min="5132" max="5384" width="9.33203125" style="227"/>
    <col min="5385" max="5385" width="11.6640625" style="227" customWidth="1"/>
    <col min="5386" max="5386" width="9.33203125" style="227"/>
    <col min="5387" max="5387" width="12.33203125" style="227" customWidth="1"/>
    <col min="5388" max="5640" width="9.33203125" style="227"/>
    <col min="5641" max="5641" width="11.6640625" style="227" customWidth="1"/>
    <col min="5642" max="5642" width="9.33203125" style="227"/>
    <col min="5643" max="5643" width="12.33203125" style="227" customWidth="1"/>
    <col min="5644" max="5896" width="9.33203125" style="227"/>
    <col min="5897" max="5897" width="11.6640625" style="227" customWidth="1"/>
    <col min="5898" max="5898" width="9.33203125" style="227"/>
    <col min="5899" max="5899" width="12.33203125" style="227" customWidth="1"/>
    <col min="5900" max="6152" width="9.33203125" style="227"/>
    <col min="6153" max="6153" width="11.6640625" style="227" customWidth="1"/>
    <col min="6154" max="6154" width="9.33203125" style="227"/>
    <col min="6155" max="6155" width="12.33203125" style="227" customWidth="1"/>
    <col min="6156" max="6408" width="9.33203125" style="227"/>
    <col min="6409" max="6409" width="11.6640625" style="227" customWidth="1"/>
    <col min="6410" max="6410" width="9.33203125" style="227"/>
    <col min="6411" max="6411" width="12.33203125" style="227" customWidth="1"/>
    <col min="6412" max="6664" width="9.33203125" style="227"/>
    <col min="6665" max="6665" width="11.6640625" style="227" customWidth="1"/>
    <col min="6666" max="6666" width="9.33203125" style="227"/>
    <col min="6667" max="6667" width="12.33203125" style="227" customWidth="1"/>
    <col min="6668" max="6920" width="9.33203125" style="227"/>
    <col min="6921" max="6921" width="11.6640625" style="227" customWidth="1"/>
    <col min="6922" max="6922" width="9.33203125" style="227"/>
    <col min="6923" max="6923" width="12.33203125" style="227" customWidth="1"/>
    <col min="6924" max="7176" width="9.33203125" style="227"/>
    <col min="7177" max="7177" width="11.6640625" style="227" customWidth="1"/>
    <col min="7178" max="7178" width="9.33203125" style="227"/>
    <col min="7179" max="7179" width="12.33203125" style="227" customWidth="1"/>
    <col min="7180" max="7432" width="9.33203125" style="227"/>
    <col min="7433" max="7433" width="11.6640625" style="227" customWidth="1"/>
    <col min="7434" max="7434" width="9.33203125" style="227"/>
    <col min="7435" max="7435" width="12.33203125" style="227" customWidth="1"/>
    <col min="7436" max="7688" width="9.33203125" style="227"/>
    <col min="7689" max="7689" width="11.6640625" style="227" customWidth="1"/>
    <col min="7690" max="7690" width="9.33203125" style="227"/>
    <col min="7691" max="7691" width="12.33203125" style="227" customWidth="1"/>
    <col min="7692" max="7944" width="9.33203125" style="227"/>
    <col min="7945" max="7945" width="11.6640625" style="227" customWidth="1"/>
    <col min="7946" max="7946" width="9.33203125" style="227"/>
    <col min="7947" max="7947" width="12.33203125" style="227" customWidth="1"/>
    <col min="7948" max="8200" width="9.33203125" style="227"/>
    <col min="8201" max="8201" width="11.6640625" style="227" customWidth="1"/>
    <col min="8202" max="8202" width="9.33203125" style="227"/>
    <col min="8203" max="8203" width="12.33203125" style="227" customWidth="1"/>
    <col min="8204" max="8456" width="9.33203125" style="227"/>
    <col min="8457" max="8457" width="11.6640625" style="227" customWidth="1"/>
    <col min="8458" max="8458" width="9.33203125" style="227"/>
    <col min="8459" max="8459" width="12.33203125" style="227" customWidth="1"/>
    <col min="8460" max="8712" width="9.33203125" style="227"/>
    <col min="8713" max="8713" width="11.6640625" style="227" customWidth="1"/>
    <col min="8714" max="8714" width="9.33203125" style="227"/>
    <col min="8715" max="8715" width="12.33203125" style="227" customWidth="1"/>
    <col min="8716" max="8968" width="9.33203125" style="227"/>
    <col min="8969" max="8969" width="11.6640625" style="227" customWidth="1"/>
    <col min="8970" max="8970" width="9.33203125" style="227"/>
    <col min="8971" max="8971" width="12.33203125" style="227" customWidth="1"/>
    <col min="8972" max="9224" width="9.33203125" style="227"/>
    <col min="9225" max="9225" width="11.6640625" style="227" customWidth="1"/>
    <col min="9226" max="9226" width="9.33203125" style="227"/>
    <col min="9227" max="9227" width="12.33203125" style="227" customWidth="1"/>
    <col min="9228" max="9480" width="9.33203125" style="227"/>
    <col min="9481" max="9481" width="11.6640625" style="227" customWidth="1"/>
    <col min="9482" max="9482" width="9.33203125" style="227"/>
    <col min="9483" max="9483" width="12.33203125" style="227" customWidth="1"/>
    <col min="9484" max="9736" width="9.33203125" style="227"/>
    <col min="9737" max="9737" width="11.6640625" style="227" customWidth="1"/>
    <col min="9738" max="9738" width="9.33203125" style="227"/>
    <col min="9739" max="9739" width="12.33203125" style="227" customWidth="1"/>
    <col min="9740" max="9992" width="9.33203125" style="227"/>
    <col min="9993" max="9993" width="11.6640625" style="227" customWidth="1"/>
    <col min="9994" max="9994" width="9.33203125" style="227"/>
    <col min="9995" max="9995" width="12.33203125" style="227" customWidth="1"/>
    <col min="9996" max="10248" width="9.33203125" style="227"/>
    <col min="10249" max="10249" width="11.6640625" style="227" customWidth="1"/>
    <col min="10250" max="10250" width="9.33203125" style="227"/>
    <col min="10251" max="10251" width="12.33203125" style="227" customWidth="1"/>
    <col min="10252" max="10504" width="9.33203125" style="227"/>
    <col min="10505" max="10505" width="11.6640625" style="227" customWidth="1"/>
    <col min="10506" max="10506" width="9.33203125" style="227"/>
    <col min="10507" max="10507" width="12.33203125" style="227" customWidth="1"/>
    <col min="10508" max="10760" width="9.33203125" style="227"/>
    <col min="10761" max="10761" width="11.6640625" style="227" customWidth="1"/>
    <col min="10762" max="10762" width="9.33203125" style="227"/>
    <col min="10763" max="10763" width="12.33203125" style="227" customWidth="1"/>
    <col min="10764" max="11016" width="9.33203125" style="227"/>
    <col min="11017" max="11017" width="11.6640625" style="227" customWidth="1"/>
    <col min="11018" max="11018" width="9.33203125" style="227"/>
    <col min="11019" max="11019" width="12.33203125" style="227" customWidth="1"/>
    <col min="11020" max="11272" width="9.33203125" style="227"/>
    <col min="11273" max="11273" width="11.6640625" style="227" customWidth="1"/>
    <col min="11274" max="11274" width="9.33203125" style="227"/>
    <col min="11275" max="11275" width="12.33203125" style="227" customWidth="1"/>
    <col min="11276" max="11528" width="9.33203125" style="227"/>
    <col min="11529" max="11529" width="11.6640625" style="227" customWidth="1"/>
    <col min="11530" max="11530" width="9.33203125" style="227"/>
    <col min="11531" max="11531" width="12.33203125" style="227" customWidth="1"/>
    <col min="11532" max="11784" width="9.33203125" style="227"/>
    <col min="11785" max="11785" width="11.6640625" style="227" customWidth="1"/>
    <col min="11786" max="11786" width="9.33203125" style="227"/>
    <col min="11787" max="11787" width="12.33203125" style="227" customWidth="1"/>
    <col min="11788" max="12040" width="9.33203125" style="227"/>
    <col min="12041" max="12041" width="11.6640625" style="227" customWidth="1"/>
    <col min="12042" max="12042" width="9.33203125" style="227"/>
    <col min="12043" max="12043" width="12.33203125" style="227" customWidth="1"/>
    <col min="12044" max="12296" width="9.33203125" style="227"/>
    <col min="12297" max="12297" width="11.6640625" style="227" customWidth="1"/>
    <col min="12298" max="12298" width="9.33203125" style="227"/>
    <col min="12299" max="12299" width="12.33203125" style="227" customWidth="1"/>
    <col min="12300" max="12552" width="9.33203125" style="227"/>
    <col min="12553" max="12553" width="11.6640625" style="227" customWidth="1"/>
    <col min="12554" max="12554" width="9.33203125" style="227"/>
    <col min="12555" max="12555" width="12.33203125" style="227" customWidth="1"/>
    <col min="12556" max="12808" width="9.33203125" style="227"/>
    <col min="12809" max="12809" width="11.6640625" style="227" customWidth="1"/>
    <col min="12810" max="12810" width="9.33203125" style="227"/>
    <col min="12811" max="12811" width="12.33203125" style="227" customWidth="1"/>
    <col min="12812" max="13064" width="9.33203125" style="227"/>
    <col min="13065" max="13065" width="11.6640625" style="227" customWidth="1"/>
    <col min="13066" max="13066" width="9.33203125" style="227"/>
    <col min="13067" max="13067" width="12.33203125" style="227" customWidth="1"/>
    <col min="13068" max="13320" width="9.33203125" style="227"/>
    <col min="13321" max="13321" width="11.6640625" style="227" customWidth="1"/>
    <col min="13322" max="13322" width="9.33203125" style="227"/>
    <col min="13323" max="13323" width="12.33203125" style="227" customWidth="1"/>
    <col min="13324" max="13576" width="9.33203125" style="227"/>
    <col min="13577" max="13577" width="11.6640625" style="227" customWidth="1"/>
    <col min="13578" max="13578" width="9.33203125" style="227"/>
    <col min="13579" max="13579" width="12.33203125" style="227" customWidth="1"/>
    <col min="13580" max="13832" width="9.33203125" style="227"/>
    <col min="13833" max="13833" width="11.6640625" style="227" customWidth="1"/>
    <col min="13834" max="13834" width="9.33203125" style="227"/>
    <col min="13835" max="13835" width="12.33203125" style="227" customWidth="1"/>
    <col min="13836" max="14088" width="9.33203125" style="227"/>
    <col min="14089" max="14089" width="11.6640625" style="227" customWidth="1"/>
    <col min="14090" max="14090" width="9.33203125" style="227"/>
    <col min="14091" max="14091" width="12.33203125" style="227" customWidth="1"/>
    <col min="14092" max="14344" width="9.33203125" style="227"/>
    <col min="14345" max="14345" width="11.6640625" style="227" customWidth="1"/>
    <col min="14346" max="14346" width="9.33203125" style="227"/>
    <col min="14347" max="14347" width="12.33203125" style="227" customWidth="1"/>
    <col min="14348" max="14600" width="9.33203125" style="227"/>
    <col min="14601" max="14601" width="11.6640625" style="227" customWidth="1"/>
    <col min="14602" max="14602" width="9.33203125" style="227"/>
    <col min="14603" max="14603" width="12.33203125" style="227" customWidth="1"/>
    <col min="14604" max="14856" width="9.33203125" style="227"/>
    <col min="14857" max="14857" width="11.6640625" style="227" customWidth="1"/>
    <col min="14858" max="14858" width="9.33203125" style="227"/>
    <col min="14859" max="14859" width="12.33203125" style="227" customWidth="1"/>
    <col min="14860" max="15112" width="9.33203125" style="227"/>
    <col min="15113" max="15113" width="11.6640625" style="227" customWidth="1"/>
    <col min="15114" max="15114" width="9.33203125" style="227"/>
    <col min="15115" max="15115" width="12.33203125" style="227" customWidth="1"/>
    <col min="15116" max="15368" width="9.33203125" style="227"/>
    <col min="15369" max="15369" width="11.6640625" style="227" customWidth="1"/>
    <col min="15370" max="15370" width="9.33203125" style="227"/>
    <col min="15371" max="15371" width="12.33203125" style="227" customWidth="1"/>
    <col min="15372" max="15624" width="9.33203125" style="227"/>
    <col min="15625" max="15625" width="11.6640625" style="227" customWidth="1"/>
    <col min="15626" max="15626" width="9.33203125" style="227"/>
    <col min="15627" max="15627" width="12.33203125" style="227" customWidth="1"/>
    <col min="15628" max="15880" width="9.33203125" style="227"/>
    <col min="15881" max="15881" width="11.6640625" style="227" customWidth="1"/>
    <col min="15882" max="15882" width="9.33203125" style="227"/>
    <col min="15883" max="15883" width="12.33203125" style="227" customWidth="1"/>
    <col min="15884" max="16136" width="9.33203125" style="227"/>
    <col min="16137" max="16137" width="11.6640625" style="227" customWidth="1"/>
    <col min="16138" max="16138" width="9.33203125" style="227"/>
    <col min="16139" max="16139" width="12.33203125" style="227" customWidth="1"/>
    <col min="16140" max="16384" width="9.33203125" style="227"/>
  </cols>
  <sheetData>
    <row r="1" spans="1:13" ht="13.5" thickBot="1">
      <c r="A1" s="225" t="s">
        <v>917</v>
      </c>
      <c r="B1" s="226" t="s">
        <v>957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ht="13.5" thickTop="1">
      <c r="A2" s="228" t="s">
        <v>919</v>
      </c>
      <c r="B2" s="229" t="s">
        <v>920</v>
      </c>
      <c r="C2" s="230"/>
      <c r="D2" s="230"/>
      <c r="E2" s="230"/>
      <c r="F2" s="228" t="s">
        <v>921</v>
      </c>
      <c r="G2" s="230"/>
      <c r="H2" s="230"/>
      <c r="I2" s="228" t="s">
        <v>922</v>
      </c>
      <c r="J2" s="230"/>
      <c r="K2" s="230"/>
      <c r="L2" s="230"/>
      <c r="M2" s="231"/>
    </row>
    <row r="3" spans="1:13">
      <c r="A3" s="232" t="s">
        <v>923</v>
      </c>
      <c r="B3" s="233" t="s">
        <v>924</v>
      </c>
      <c r="C3" s="233"/>
      <c r="D3" s="233" t="s">
        <v>925</v>
      </c>
      <c r="E3" s="233"/>
      <c r="F3" s="234"/>
      <c r="G3" s="233" t="s">
        <v>926</v>
      </c>
      <c r="H3" s="233"/>
      <c r="I3" s="234"/>
      <c r="J3" s="233"/>
      <c r="K3" s="233" t="s">
        <v>927</v>
      </c>
      <c r="L3" s="233"/>
      <c r="M3" s="235"/>
    </row>
    <row r="4" spans="1:13">
      <c r="A4" s="234"/>
      <c r="B4" s="233"/>
      <c r="C4" s="236" t="s">
        <v>928</v>
      </c>
      <c r="D4" s="233" t="s">
        <v>929</v>
      </c>
      <c r="E4" s="233" t="s">
        <v>930</v>
      </c>
      <c r="F4" s="234" t="s">
        <v>931</v>
      </c>
      <c r="G4" s="233" t="s">
        <v>932</v>
      </c>
      <c r="H4" s="233" t="s">
        <v>933</v>
      </c>
      <c r="I4" s="232" t="s">
        <v>934</v>
      </c>
      <c r="J4" s="233" t="s">
        <v>935</v>
      </c>
      <c r="K4" s="233" t="s">
        <v>936</v>
      </c>
      <c r="L4" s="233" t="s">
        <v>932</v>
      </c>
      <c r="M4" s="235" t="s">
        <v>933</v>
      </c>
    </row>
    <row r="5" spans="1:13">
      <c r="A5" s="232" t="s">
        <v>174</v>
      </c>
      <c r="B5" s="233" t="s">
        <v>174</v>
      </c>
      <c r="C5" s="236" t="s">
        <v>174</v>
      </c>
      <c r="D5" s="233" t="s">
        <v>174</v>
      </c>
      <c r="E5" s="233" t="s">
        <v>174</v>
      </c>
      <c r="F5" s="234" t="s">
        <v>145</v>
      </c>
      <c r="G5" s="233" t="s">
        <v>145</v>
      </c>
      <c r="H5" s="233" t="s">
        <v>145</v>
      </c>
      <c r="I5" s="232" t="s">
        <v>174</v>
      </c>
      <c r="J5" s="233" t="s">
        <v>185</v>
      </c>
      <c r="K5" s="233" t="s">
        <v>185</v>
      </c>
      <c r="L5" s="233" t="s">
        <v>185</v>
      </c>
      <c r="M5" s="235" t="s">
        <v>185</v>
      </c>
    </row>
    <row r="6" spans="1:13" ht="13.5" thickBot="1">
      <c r="A6" s="237"/>
      <c r="B6" s="238"/>
      <c r="C6" s="238"/>
      <c r="D6" s="238"/>
      <c r="E6" s="238"/>
      <c r="F6" s="237"/>
      <c r="G6" s="238"/>
      <c r="H6" s="238"/>
      <c r="I6" s="237"/>
      <c r="J6" s="238"/>
      <c r="K6" s="238"/>
      <c r="L6" s="238"/>
      <c r="M6" s="239"/>
    </row>
    <row r="7" spans="1:13" ht="13.5" thickTop="1"/>
    <row r="8" spans="1:13">
      <c r="A8" s="240">
        <v>0</v>
      </c>
      <c r="B8" s="241"/>
      <c r="C8" s="240">
        <v>1.6</v>
      </c>
      <c r="D8" s="241"/>
      <c r="E8" s="241"/>
      <c r="F8" s="241"/>
      <c r="G8" s="241"/>
      <c r="H8" s="241"/>
      <c r="I8" s="242"/>
      <c r="J8" s="241"/>
      <c r="K8" s="241"/>
      <c r="L8" s="241"/>
      <c r="M8" s="241"/>
    </row>
    <row r="9" spans="1:13">
      <c r="A9" s="243"/>
      <c r="B9" s="241">
        <f>A10-A8</f>
        <v>43.4</v>
      </c>
      <c r="C9" s="243"/>
      <c r="D9" s="241">
        <f>C8+C10</f>
        <v>3.2</v>
      </c>
      <c r="E9" s="241">
        <f>D9/2</f>
        <v>1.6</v>
      </c>
      <c r="F9" s="241">
        <f>IF(E9&lt;2,E9*B9,0)</f>
        <v>69.44</v>
      </c>
      <c r="G9" s="241">
        <f>IF((AND(E9&gt;2,E9&lt;4)),B9*E9,0)</f>
        <v>0</v>
      </c>
      <c r="H9" s="241">
        <f>IF((AND(E9&gt;4,E9&lt;6)),B9*E9,0)</f>
        <v>0</v>
      </c>
      <c r="I9" s="240">
        <v>1</v>
      </c>
      <c r="J9" s="241">
        <f>IF(E9&lt;1,B9*E9*I9,0)</f>
        <v>0</v>
      </c>
      <c r="K9" s="241">
        <f>IF((AND(E9&gt;1,E9&lt;2.5)),B9*E9*I9,0)</f>
        <v>69.44</v>
      </c>
      <c r="L9" s="241">
        <f>IF((AND(E9&gt;2.5,E9&lt;4)),B9*E9*I9,0)</f>
        <v>0</v>
      </c>
      <c r="M9" s="241">
        <f>IF((IF(E9&gt;4,E9&lt;6)),B9*E9*I9,0)</f>
        <v>0</v>
      </c>
    </row>
    <row r="10" spans="1:13">
      <c r="A10" s="240">
        <v>43.4</v>
      </c>
      <c r="B10" s="241"/>
      <c r="C10" s="240">
        <v>1.6</v>
      </c>
      <c r="D10" s="241"/>
      <c r="E10" s="241"/>
      <c r="F10" s="241"/>
      <c r="G10" s="241"/>
      <c r="H10" s="241"/>
      <c r="I10" s="243"/>
      <c r="J10" s="241"/>
      <c r="K10" s="241"/>
      <c r="L10" s="241"/>
      <c r="M10" s="241"/>
    </row>
    <row r="11" spans="1:13">
      <c r="A11" s="243"/>
      <c r="B11" s="241">
        <f>A12-A10</f>
        <v>31.1</v>
      </c>
      <c r="C11" s="243"/>
      <c r="D11" s="241">
        <f>C10+C12</f>
        <v>3.2</v>
      </c>
      <c r="E11" s="241">
        <f>D11/2</f>
        <v>1.6</v>
      </c>
      <c r="F11" s="241">
        <f>IF(E11&lt;2,E11*B11,0)</f>
        <v>49.760000000000005</v>
      </c>
      <c r="G11" s="241">
        <f>IF((AND(E11&gt;2,E11&lt;4)),B11*E11,0)</f>
        <v>0</v>
      </c>
      <c r="H11" s="241">
        <f>IF((AND(E11&gt;4,E11&lt;6)),B11*E11,0)</f>
        <v>0</v>
      </c>
      <c r="I11" s="240">
        <v>1</v>
      </c>
      <c r="J11" s="241">
        <f>IF(E11&lt;1,B11*E11*I11,0)</f>
        <v>0</v>
      </c>
      <c r="K11" s="241">
        <f>IF((AND(E11&gt;1,E11&lt;2.5)),B11*E11*I11,0)</f>
        <v>49.760000000000005</v>
      </c>
      <c r="L11" s="241">
        <f>IF((AND(E11&gt;2.5,E11&lt;4)),B11*E11*I11,0)</f>
        <v>0</v>
      </c>
      <c r="M11" s="241">
        <f>IF((IF(E11&gt;4,E11&lt;6)),B11*E11*I11,0)</f>
        <v>0</v>
      </c>
    </row>
    <row r="12" spans="1:13">
      <c r="A12" s="240">
        <v>74.5</v>
      </c>
      <c r="B12" s="241"/>
      <c r="C12" s="240">
        <v>1.6</v>
      </c>
      <c r="D12" s="241"/>
      <c r="E12" s="241"/>
      <c r="F12" s="241"/>
      <c r="G12" s="241"/>
      <c r="H12" s="241"/>
      <c r="I12" s="243"/>
      <c r="J12" s="241"/>
      <c r="K12" s="241"/>
      <c r="L12" s="241"/>
      <c r="M12" s="241"/>
    </row>
    <row r="13" spans="1:13">
      <c r="A13" s="243"/>
      <c r="B13" s="241">
        <f>A14-A12</f>
        <v>16.5</v>
      </c>
      <c r="C13" s="243"/>
      <c r="D13" s="241">
        <f>C12+C14</f>
        <v>3.2</v>
      </c>
      <c r="E13" s="241">
        <f>D13/2</f>
        <v>1.6</v>
      </c>
      <c r="F13" s="241">
        <f>IF(E13&lt;2,E13*B13,0)</f>
        <v>26.400000000000002</v>
      </c>
      <c r="G13" s="241">
        <f>IF((AND(E13&gt;2,E13&lt;4)),B13*E13,0)</f>
        <v>0</v>
      </c>
      <c r="H13" s="241">
        <f>IF((AND(E13&gt;4,E13&lt;6)),B13*E13,0)</f>
        <v>0</v>
      </c>
      <c r="I13" s="240">
        <v>1</v>
      </c>
      <c r="J13" s="241">
        <f>IF(E13&lt;1,B13*E13*I13,0)</f>
        <v>0</v>
      </c>
      <c r="K13" s="241">
        <f>IF((AND(E13&gt;1,E13&lt;2.5)),B13*E13*I13,0)</f>
        <v>26.400000000000002</v>
      </c>
      <c r="L13" s="241">
        <f>IF((AND(E13&gt;2.5,E13&lt;4)),B13*E13*I13,0)</f>
        <v>0</v>
      </c>
      <c r="M13" s="241">
        <f>IF((IF(E13&gt;4,E13&lt;6)),B13*E13*I13,0)</f>
        <v>0</v>
      </c>
    </row>
    <row r="14" spans="1:13">
      <c r="A14" s="240">
        <v>91</v>
      </c>
      <c r="B14" s="241"/>
      <c r="C14" s="240">
        <v>1.6</v>
      </c>
      <c r="D14" s="241"/>
      <c r="E14" s="241"/>
      <c r="F14" s="241"/>
      <c r="G14" s="241"/>
      <c r="H14" s="241"/>
      <c r="I14" s="243"/>
      <c r="J14" s="241"/>
      <c r="K14" s="241"/>
      <c r="L14" s="241"/>
      <c r="M14" s="241"/>
    </row>
    <row r="15" spans="1:13">
      <c r="A15" s="243"/>
      <c r="B15" s="241">
        <f>A16-A14</f>
        <v>38.400000000000006</v>
      </c>
      <c r="C15" s="243"/>
      <c r="D15" s="241">
        <f>C14+C16</f>
        <v>3.2</v>
      </c>
      <c r="E15" s="241">
        <f>D15/2</f>
        <v>1.6</v>
      </c>
      <c r="F15" s="241">
        <f>IF(E15&lt;2,E15*B15,0)</f>
        <v>61.440000000000012</v>
      </c>
      <c r="G15" s="241">
        <f>IF((AND(E15&gt;2,E15&lt;4)),B15*E15,0)</f>
        <v>0</v>
      </c>
      <c r="H15" s="241">
        <f>IF((AND(E15&gt;4,E15&lt;6)),B15*E15,0)</f>
        <v>0</v>
      </c>
      <c r="I15" s="240">
        <v>1</v>
      </c>
      <c r="J15" s="241">
        <f>IF(E15&lt;1,B15*E15*I15,0)</f>
        <v>0</v>
      </c>
      <c r="K15" s="241">
        <f>IF((AND(E15&gt;1,E15&lt;2.5)),B15*E15*I15,0)</f>
        <v>61.440000000000012</v>
      </c>
      <c r="L15" s="241">
        <f>IF((AND(E15&gt;2.5,E15&lt;4)),B15*E15*I15,0)</f>
        <v>0</v>
      </c>
      <c r="M15" s="241">
        <f>IF((IF(E15&gt;4,E15&lt;6)),B15*E15*I15,0)</f>
        <v>0</v>
      </c>
    </row>
    <row r="16" spans="1:13">
      <c r="A16" s="240">
        <v>129.4</v>
      </c>
      <c r="B16" s="241"/>
      <c r="C16" s="240">
        <v>1.6</v>
      </c>
      <c r="D16" s="241"/>
      <c r="E16" s="241"/>
      <c r="F16" s="241"/>
      <c r="G16" s="241"/>
      <c r="H16" s="241"/>
      <c r="I16" s="242"/>
      <c r="J16" s="241"/>
      <c r="K16" s="241"/>
      <c r="L16" s="241"/>
      <c r="M16" s="241"/>
    </row>
    <row r="17" spans="1:14">
      <c r="A17" s="243"/>
      <c r="B17" s="241">
        <f>A18-A16</f>
        <v>26.900000000000006</v>
      </c>
      <c r="C17" s="243"/>
      <c r="D17" s="241">
        <f>C16+C18</f>
        <v>3.2</v>
      </c>
      <c r="E17" s="241">
        <f>D17/2</f>
        <v>1.6</v>
      </c>
      <c r="F17" s="241">
        <f>IF(E17&lt;2,E17*B17,0)</f>
        <v>43.040000000000013</v>
      </c>
      <c r="G17" s="241">
        <f>IF((AND(E17&gt;2,E17&lt;4)),B17*E17,0)</f>
        <v>0</v>
      </c>
      <c r="H17" s="241">
        <f>IF((AND(E17&gt;4,E17&lt;6)),B17*E17,0)</f>
        <v>0</v>
      </c>
      <c r="I17" s="240">
        <v>1</v>
      </c>
      <c r="J17" s="241">
        <f>IF(E17&lt;1,B17*E17*I17,0)</f>
        <v>0</v>
      </c>
      <c r="K17" s="241">
        <f>IF((AND(E17&gt;1,E17&lt;2.5)),B17*E17*I17,0)</f>
        <v>43.040000000000013</v>
      </c>
      <c r="L17" s="241">
        <f>IF((AND(E17&gt;2.5,E17&lt;4)),B17*E17*I17,0)</f>
        <v>0</v>
      </c>
      <c r="M17" s="241">
        <f>IF((IF(E17&gt;4,E17&lt;6)),B17*E17*I17,0)</f>
        <v>0</v>
      </c>
    </row>
    <row r="18" spans="1:14">
      <c r="A18" s="240">
        <v>156.30000000000001</v>
      </c>
      <c r="B18" s="241"/>
      <c r="C18" s="240">
        <v>1.6</v>
      </c>
      <c r="D18" s="241"/>
      <c r="E18" s="241"/>
      <c r="F18" s="241"/>
      <c r="G18" s="241"/>
      <c r="H18" s="241"/>
      <c r="I18" s="242"/>
      <c r="J18" s="241"/>
      <c r="K18" s="241"/>
      <c r="L18" s="241"/>
      <c r="M18" s="241"/>
    </row>
    <row r="19" spans="1:14">
      <c r="A19" s="244"/>
      <c r="B19" s="245"/>
      <c r="C19" s="244"/>
      <c r="D19" s="245"/>
      <c r="E19" s="245"/>
      <c r="F19" s="245"/>
      <c r="G19" s="245"/>
      <c r="H19" s="245"/>
      <c r="I19" s="245"/>
      <c r="J19" s="241"/>
      <c r="K19" s="241"/>
      <c r="L19" s="241"/>
      <c r="M19" s="241"/>
    </row>
    <row r="20" spans="1:14">
      <c r="A20" s="246" t="s">
        <v>937</v>
      </c>
      <c r="B20" s="245"/>
      <c r="C20" s="245"/>
      <c r="D20" s="245"/>
      <c r="E20" s="245"/>
      <c r="F20" s="245">
        <f>SUM(F8:F16)</f>
        <v>207.04000000000002</v>
      </c>
      <c r="G20" s="245">
        <f>SUM(G8:G14)</f>
        <v>0</v>
      </c>
      <c r="H20" s="245">
        <f>SUM(H8:H14)</f>
        <v>0</v>
      </c>
      <c r="I20" s="244"/>
      <c r="J20" s="247">
        <f>SUM(J8:J19)</f>
        <v>0</v>
      </c>
      <c r="K20" s="247">
        <f>SUM(K8:K18)</f>
        <v>250.08000000000004</v>
      </c>
      <c r="L20" s="247">
        <f>SUM(L8:L18)</f>
        <v>0</v>
      </c>
      <c r="M20" s="247">
        <f>SUM(M8:M19)</f>
        <v>0</v>
      </c>
    </row>
    <row r="21" spans="1:14">
      <c r="A21" s="244"/>
      <c r="B21" s="245"/>
      <c r="C21" s="244"/>
      <c r="D21" s="245"/>
      <c r="E21" s="245"/>
      <c r="F21" s="245" t="s">
        <v>938</v>
      </c>
      <c r="G21" s="245" t="s">
        <v>938</v>
      </c>
      <c r="H21" s="245" t="s">
        <v>938</v>
      </c>
      <c r="I21" s="245"/>
      <c r="J21" s="241"/>
      <c r="K21" s="241"/>
      <c r="L21" s="241"/>
      <c r="M21" s="241"/>
    </row>
    <row r="22" spans="1:14">
      <c r="A22" s="245"/>
      <c r="B22" s="245"/>
      <c r="C22" s="245"/>
      <c r="D22" s="245"/>
      <c r="E22" s="245"/>
      <c r="F22" s="246">
        <f>F20*2</f>
        <v>414.08000000000004</v>
      </c>
      <c r="G22" s="246">
        <f>G20*2</f>
        <v>0</v>
      </c>
      <c r="H22" s="245">
        <f>H20*2</f>
        <v>0</v>
      </c>
      <c r="I22" s="244"/>
      <c r="J22" s="241"/>
      <c r="K22" s="241"/>
      <c r="L22" s="241"/>
      <c r="M22" s="241"/>
    </row>
    <row r="23" spans="1:14">
      <c r="A23" s="248"/>
      <c r="B23" s="249"/>
      <c r="C23" s="248"/>
      <c r="D23" s="249"/>
      <c r="E23" s="249"/>
      <c r="F23" s="249"/>
      <c r="G23" s="249"/>
      <c r="H23" s="249"/>
      <c r="I23" s="250" t="s">
        <v>937</v>
      </c>
      <c r="J23" s="251"/>
      <c r="K23" s="251"/>
      <c r="L23" s="251"/>
      <c r="M23" s="284">
        <f>J20+K20+L20+M20</f>
        <v>250.08000000000004</v>
      </c>
    </row>
    <row r="24" spans="1:14" ht="13.5" thickBot="1">
      <c r="A24" s="254" t="s">
        <v>941</v>
      </c>
      <c r="B24" s="251"/>
      <c r="D24" s="249"/>
      <c r="E24" s="249"/>
      <c r="F24" s="249"/>
      <c r="G24" s="249"/>
      <c r="H24" s="253"/>
      <c r="I24" s="249"/>
      <c r="J24" s="251"/>
      <c r="K24" s="251"/>
      <c r="L24" s="254"/>
      <c r="M24" s="251"/>
      <c r="N24" s="251"/>
    </row>
    <row r="25" spans="1:14" ht="13.5" thickTop="1">
      <c r="A25" s="262" t="s">
        <v>947</v>
      </c>
      <c r="B25" s="263" t="s">
        <v>946</v>
      </c>
      <c r="C25" s="264" t="s">
        <v>948</v>
      </c>
      <c r="D25" s="249"/>
      <c r="E25" s="283"/>
      <c r="F25" s="249"/>
      <c r="G25" s="249"/>
      <c r="H25" s="249"/>
      <c r="I25" s="248"/>
      <c r="J25" s="285"/>
      <c r="K25" s="251"/>
      <c r="L25" s="251"/>
      <c r="M25" s="251"/>
      <c r="N25" s="251"/>
    </row>
    <row r="26" spans="1:14" ht="13.5" thickBot="1">
      <c r="A26" s="271" t="s">
        <v>949</v>
      </c>
      <c r="B26" s="272" t="s">
        <v>174</v>
      </c>
      <c r="C26" s="270" t="s">
        <v>185</v>
      </c>
      <c r="D26" s="249"/>
      <c r="E26" s="249"/>
      <c r="F26" s="249"/>
      <c r="G26" s="249"/>
      <c r="H26" s="249"/>
      <c r="I26" s="249"/>
      <c r="J26" s="251"/>
      <c r="K26" s="251"/>
      <c r="L26" s="251"/>
      <c r="M26" s="251"/>
      <c r="N26" s="251"/>
    </row>
    <row r="27" spans="1:14" ht="13.5" thickTop="1">
      <c r="A27" s="274">
        <v>90</v>
      </c>
      <c r="B27" s="275">
        <v>0</v>
      </c>
      <c r="C27" s="276">
        <f>(3.14*0.045*0.045)*B27</f>
        <v>0</v>
      </c>
      <c r="D27" s="249"/>
      <c r="E27" s="249"/>
      <c r="F27" s="249"/>
      <c r="G27" s="249"/>
      <c r="H27" s="249"/>
      <c r="I27" s="248"/>
      <c r="J27" s="251"/>
      <c r="K27" s="251"/>
      <c r="L27" s="286"/>
      <c r="M27" s="251"/>
      <c r="N27" s="251"/>
    </row>
    <row r="28" spans="1:14">
      <c r="A28" s="279">
        <v>110</v>
      </c>
      <c r="B28" s="276">
        <v>156.30000000000001</v>
      </c>
      <c r="C28" s="276">
        <f>(3.14*0.055*0.055)*B28</f>
        <v>1.4846155500000005</v>
      </c>
      <c r="D28" s="249"/>
      <c r="E28" s="249"/>
      <c r="F28" s="249"/>
      <c r="G28" s="249"/>
      <c r="H28" s="249"/>
      <c r="I28" s="249"/>
      <c r="J28" s="251"/>
      <c r="K28" s="251"/>
      <c r="L28" s="286"/>
      <c r="M28" s="251"/>
      <c r="N28" s="251"/>
    </row>
    <row r="29" spans="1:14">
      <c r="A29" s="279">
        <v>160</v>
      </c>
      <c r="B29" s="276">
        <v>0</v>
      </c>
      <c r="C29" s="276">
        <f>(3.14*0.08*0.08)*B29</f>
        <v>0</v>
      </c>
      <c r="D29" s="249"/>
      <c r="E29" s="249"/>
      <c r="F29" s="249"/>
      <c r="G29" s="249"/>
      <c r="H29" s="249"/>
      <c r="I29" s="248"/>
      <c r="J29" s="251"/>
      <c r="K29" s="251"/>
      <c r="L29" s="286"/>
      <c r="M29" s="251"/>
      <c r="N29" s="251"/>
    </row>
    <row r="30" spans="1:14">
      <c r="A30" s="279">
        <v>225</v>
      </c>
      <c r="B30" s="276">
        <v>0</v>
      </c>
      <c r="C30" s="276">
        <f>(3.14*0.125*0.125)*B30</f>
        <v>0</v>
      </c>
      <c r="D30" s="249"/>
      <c r="E30" s="249"/>
      <c r="F30" s="249"/>
      <c r="G30" s="249"/>
      <c r="H30" s="249"/>
      <c r="I30" s="249"/>
      <c r="J30" s="251"/>
      <c r="K30" s="251"/>
      <c r="L30" s="286"/>
      <c r="M30" s="251"/>
      <c r="N30" s="251"/>
    </row>
    <row r="31" spans="1:14">
      <c r="A31" s="250" t="s">
        <v>937</v>
      </c>
      <c r="B31" s="276"/>
      <c r="C31" s="281">
        <f>SUM(C27:C30)</f>
        <v>1.4846155500000005</v>
      </c>
      <c r="D31" s="249"/>
      <c r="E31" s="287"/>
      <c r="F31" s="249"/>
      <c r="G31" s="249"/>
      <c r="H31" s="288"/>
      <c r="I31" s="249"/>
      <c r="J31" s="289"/>
      <c r="K31" s="251"/>
      <c r="L31" s="288"/>
      <c r="M31" s="251"/>
      <c r="N31" s="289"/>
    </row>
    <row r="32" spans="1:14">
      <c r="A32" s="249"/>
      <c r="B32" s="249"/>
      <c r="C32" s="249"/>
      <c r="D32" s="249"/>
      <c r="E32" s="249"/>
      <c r="F32" s="249"/>
      <c r="G32" s="249"/>
      <c r="H32" s="249"/>
      <c r="I32" s="248"/>
      <c r="J32" s="251"/>
      <c r="K32" s="251"/>
      <c r="L32" s="251"/>
      <c r="M32" s="251"/>
    </row>
    <row r="33" spans="1:13">
      <c r="A33" s="253" t="s">
        <v>954</v>
      </c>
      <c r="B33" s="249"/>
      <c r="C33" s="282">
        <f>M23+E31+J31</f>
        <v>250.08000000000004</v>
      </c>
      <c r="D33" s="253" t="s">
        <v>185</v>
      </c>
      <c r="E33" s="283" t="s">
        <v>958</v>
      </c>
      <c r="F33" s="249"/>
      <c r="G33" s="249"/>
      <c r="H33" s="249"/>
      <c r="I33" s="248"/>
      <c r="J33" s="251"/>
      <c r="K33" s="251"/>
      <c r="L33" s="251"/>
      <c r="M33" s="251"/>
    </row>
    <row r="34" spans="1:13">
      <c r="A34" s="248"/>
      <c r="B34" s="249"/>
      <c r="C34" s="282">
        <f>M23-C31</f>
        <v>248.59538445000004</v>
      </c>
      <c r="D34" s="253" t="s">
        <v>185</v>
      </c>
      <c r="E34" s="283" t="s">
        <v>959</v>
      </c>
      <c r="F34" s="249"/>
      <c r="G34" s="249"/>
      <c r="H34" s="249"/>
      <c r="I34" s="249"/>
      <c r="J34" s="251"/>
      <c r="K34" s="251"/>
      <c r="L34" s="251"/>
      <c r="M34" s="251"/>
    </row>
    <row r="35" spans="1:13">
      <c r="A35" s="249"/>
      <c r="B35" s="249"/>
      <c r="C35" s="249"/>
      <c r="D35" s="249"/>
      <c r="E35" s="249"/>
      <c r="F35" s="249"/>
      <c r="G35" s="249"/>
      <c r="H35" s="249"/>
      <c r="I35" s="248"/>
      <c r="J35" s="251"/>
      <c r="K35" s="251"/>
      <c r="L35" s="251"/>
      <c r="M35" s="251"/>
    </row>
    <row r="36" spans="1:13">
      <c r="A36" s="248"/>
      <c r="B36" s="249"/>
      <c r="C36" s="248"/>
      <c r="D36" s="249"/>
      <c r="E36" s="249"/>
      <c r="F36" s="249"/>
      <c r="G36" s="249"/>
      <c r="H36" s="249"/>
      <c r="I36" s="249"/>
      <c r="J36" s="251"/>
      <c r="K36" s="251"/>
      <c r="L36" s="251"/>
      <c r="M36" s="251"/>
    </row>
    <row r="37" spans="1:13">
      <c r="A37" s="249"/>
      <c r="B37" s="249"/>
      <c r="C37" s="249"/>
      <c r="D37" s="249"/>
      <c r="E37" s="249"/>
      <c r="F37" s="249"/>
      <c r="G37" s="249"/>
      <c r="H37" s="249"/>
      <c r="I37" s="248"/>
      <c r="J37" s="251"/>
      <c r="K37" s="251"/>
      <c r="L37" s="251"/>
      <c r="M37" s="251"/>
    </row>
    <row r="38" spans="1:13">
      <c r="A38" s="248"/>
      <c r="B38" s="249"/>
      <c r="C38" s="248"/>
      <c r="D38" s="249"/>
      <c r="E38" s="249"/>
      <c r="F38" s="249"/>
      <c r="G38" s="249"/>
      <c r="H38" s="249"/>
      <c r="I38" s="249"/>
      <c r="J38" s="251"/>
      <c r="K38" s="251"/>
      <c r="L38" s="251"/>
      <c r="M38" s="251"/>
    </row>
    <row r="39" spans="1:13">
      <c r="A39" s="249"/>
      <c r="B39" s="249"/>
      <c r="C39" s="249"/>
      <c r="D39" s="249"/>
      <c r="E39" s="249"/>
      <c r="F39" s="249"/>
      <c r="G39" s="249"/>
      <c r="H39" s="249"/>
      <c r="I39" s="248"/>
      <c r="J39" s="251"/>
      <c r="K39" s="251"/>
      <c r="L39" s="251"/>
      <c r="M39" s="251"/>
    </row>
    <row r="40" spans="1:13">
      <c r="A40" s="248"/>
      <c r="B40" s="249"/>
      <c r="C40" s="248"/>
      <c r="D40" s="249"/>
      <c r="E40" s="249"/>
      <c r="F40" s="249"/>
      <c r="G40" s="249"/>
      <c r="H40" s="249"/>
      <c r="I40" s="249"/>
      <c r="J40" s="251"/>
      <c r="K40" s="251"/>
      <c r="L40" s="251"/>
      <c r="M40" s="251"/>
    </row>
    <row r="41" spans="1:13">
      <c r="A41" s="249"/>
      <c r="B41" s="249"/>
      <c r="C41" s="249"/>
      <c r="D41" s="249"/>
      <c r="E41" s="249"/>
      <c r="F41" s="249"/>
      <c r="G41" s="249"/>
      <c r="H41" s="249"/>
      <c r="I41" s="248"/>
      <c r="J41" s="251"/>
      <c r="K41" s="251"/>
      <c r="L41" s="251"/>
      <c r="M41" s="251"/>
    </row>
    <row r="42" spans="1:13">
      <c r="A42" s="248"/>
      <c r="B42" s="249"/>
      <c r="C42" s="248"/>
      <c r="D42" s="249"/>
      <c r="E42" s="249"/>
      <c r="F42" s="249"/>
      <c r="G42" s="249"/>
      <c r="H42" s="249"/>
      <c r="I42" s="249"/>
      <c r="J42" s="251"/>
      <c r="K42" s="251"/>
      <c r="L42" s="251"/>
      <c r="M42" s="251"/>
    </row>
    <row r="43" spans="1:13">
      <c r="A43" s="249"/>
      <c r="B43" s="249"/>
      <c r="C43" s="249"/>
      <c r="D43" s="249"/>
      <c r="E43" s="249"/>
      <c r="F43" s="249"/>
      <c r="G43" s="249"/>
      <c r="H43" s="249"/>
      <c r="I43" s="248"/>
      <c r="J43" s="251"/>
      <c r="K43" s="251"/>
      <c r="L43" s="251"/>
      <c r="M43" s="251"/>
    </row>
    <row r="44" spans="1:13">
      <c r="A44" s="248"/>
      <c r="B44" s="249"/>
      <c r="C44" s="248"/>
      <c r="D44" s="249"/>
      <c r="E44" s="249"/>
      <c r="F44" s="249"/>
      <c r="G44" s="249"/>
      <c r="H44" s="249"/>
      <c r="I44" s="249"/>
      <c r="J44" s="251"/>
      <c r="K44" s="251"/>
      <c r="L44" s="251"/>
      <c r="M44" s="251"/>
    </row>
    <row r="45" spans="1:13">
      <c r="A45" s="249"/>
      <c r="B45" s="249"/>
      <c r="C45" s="249"/>
      <c r="D45" s="249"/>
      <c r="E45" s="249"/>
      <c r="F45" s="249"/>
      <c r="G45" s="249"/>
      <c r="H45" s="249"/>
      <c r="I45" s="248"/>
      <c r="J45" s="251"/>
      <c r="K45" s="251"/>
      <c r="L45" s="251"/>
      <c r="M45" s="251"/>
    </row>
    <row r="46" spans="1:13">
      <c r="A46" s="248"/>
      <c r="B46" s="249"/>
      <c r="C46" s="248"/>
      <c r="D46" s="249"/>
      <c r="E46" s="249"/>
      <c r="F46" s="249"/>
      <c r="G46" s="249"/>
      <c r="H46" s="249"/>
      <c r="I46" s="249"/>
      <c r="J46" s="251"/>
      <c r="K46" s="251"/>
      <c r="L46" s="251"/>
      <c r="M46" s="251"/>
    </row>
    <row r="47" spans="1:13">
      <c r="A47" s="249"/>
      <c r="B47" s="249"/>
      <c r="C47" s="249"/>
      <c r="D47" s="249"/>
      <c r="E47" s="249"/>
      <c r="F47" s="249"/>
      <c r="G47" s="249"/>
      <c r="H47" s="249"/>
      <c r="I47" s="248"/>
      <c r="J47" s="251"/>
      <c r="K47" s="251"/>
      <c r="L47" s="251"/>
      <c r="M47" s="251"/>
    </row>
    <row r="48" spans="1:13">
      <c r="A48" s="248"/>
      <c r="B48" s="249"/>
      <c r="C48" s="248"/>
      <c r="D48" s="249"/>
      <c r="E48" s="249"/>
      <c r="F48" s="249"/>
      <c r="G48" s="249"/>
      <c r="H48" s="249"/>
      <c r="I48" s="249"/>
      <c r="J48" s="251"/>
      <c r="K48" s="251"/>
      <c r="L48" s="251"/>
      <c r="M48" s="251"/>
    </row>
    <row r="49" spans="1:13">
      <c r="A49" s="249"/>
      <c r="B49" s="249"/>
      <c r="C49" s="249"/>
      <c r="D49" s="249"/>
      <c r="E49" s="249"/>
      <c r="F49" s="249"/>
      <c r="G49" s="249"/>
      <c r="H49" s="249"/>
      <c r="I49" s="248"/>
      <c r="J49" s="251"/>
      <c r="K49" s="251"/>
      <c r="L49" s="251"/>
      <c r="M49" s="251"/>
    </row>
    <row r="50" spans="1:13">
      <c r="A50" s="248"/>
      <c r="B50" s="249"/>
      <c r="C50" s="248"/>
      <c r="D50" s="249"/>
      <c r="E50" s="249"/>
      <c r="F50" s="249"/>
      <c r="G50" s="249"/>
      <c r="H50" s="249"/>
      <c r="I50" s="249"/>
      <c r="J50" s="251"/>
      <c r="K50" s="251"/>
      <c r="L50" s="251"/>
      <c r="M50" s="251"/>
    </row>
    <row r="51" spans="1:13">
      <c r="A51" s="249"/>
      <c r="B51" s="249"/>
      <c r="C51" s="249"/>
      <c r="D51" s="249"/>
      <c r="E51" s="249"/>
      <c r="F51" s="249"/>
      <c r="G51" s="249"/>
      <c r="H51" s="249"/>
      <c r="I51" s="248"/>
      <c r="J51" s="251"/>
      <c r="K51" s="251"/>
      <c r="L51" s="251"/>
      <c r="M51" s="251"/>
    </row>
    <row r="52" spans="1:13">
      <c r="A52" s="248"/>
      <c r="B52" s="249"/>
      <c r="C52" s="248"/>
      <c r="D52" s="249"/>
      <c r="E52" s="249"/>
      <c r="F52" s="249"/>
      <c r="G52" s="249"/>
      <c r="H52" s="249"/>
      <c r="I52" s="249"/>
      <c r="J52" s="251"/>
      <c r="K52" s="251"/>
      <c r="L52" s="251"/>
      <c r="M52" s="251"/>
    </row>
    <row r="53" spans="1:13">
      <c r="A53" s="249"/>
      <c r="B53" s="249"/>
      <c r="C53" s="249"/>
      <c r="D53" s="249"/>
      <c r="E53" s="249"/>
      <c r="F53" s="249"/>
      <c r="G53" s="249"/>
      <c r="H53" s="249"/>
      <c r="I53" s="248"/>
      <c r="J53" s="251"/>
      <c r="K53" s="251"/>
      <c r="L53" s="251"/>
      <c r="M53" s="251"/>
    </row>
    <row r="54" spans="1:13">
      <c r="A54" s="249"/>
      <c r="B54" s="249"/>
      <c r="C54" s="249"/>
      <c r="D54" s="249"/>
      <c r="E54" s="249"/>
      <c r="F54" s="249"/>
      <c r="G54" s="249"/>
      <c r="H54" s="249"/>
      <c r="I54" s="249"/>
    </row>
    <row r="55" spans="1:13">
      <c r="A55" s="249"/>
      <c r="B55" s="249"/>
      <c r="C55" s="249"/>
      <c r="D55" s="249"/>
      <c r="E55" s="249"/>
      <c r="F55" s="249"/>
      <c r="G55" s="249"/>
      <c r="H55" s="249"/>
      <c r="I55" s="249"/>
    </row>
    <row r="56" spans="1:13">
      <c r="A56" s="249"/>
      <c r="B56" s="249"/>
      <c r="C56" s="249"/>
      <c r="D56" s="249"/>
      <c r="E56" s="249"/>
      <c r="F56" s="249"/>
      <c r="G56" s="249"/>
      <c r="H56" s="249"/>
      <c r="I56" s="249"/>
    </row>
    <row r="57" spans="1:13">
      <c r="A57" s="249"/>
      <c r="B57" s="249"/>
      <c r="C57" s="249"/>
      <c r="D57" s="249"/>
      <c r="E57" s="249"/>
      <c r="F57" s="249"/>
      <c r="G57" s="249"/>
      <c r="H57" s="249"/>
      <c r="I57" s="249"/>
    </row>
    <row r="58" spans="1:13">
      <c r="A58" s="249"/>
      <c r="B58" s="249"/>
      <c r="C58" s="249"/>
      <c r="D58" s="249"/>
      <c r="E58" s="249"/>
      <c r="F58" s="249"/>
      <c r="G58" s="249"/>
      <c r="H58" s="249"/>
      <c r="I58" s="249"/>
    </row>
    <row r="59" spans="1:13">
      <c r="A59" s="249"/>
      <c r="B59" s="249"/>
      <c r="C59" s="249"/>
      <c r="D59" s="249"/>
      <c r="E59" s="249"/>
      <c r="F59" s="249"/>
      <c r="G59" s="249"/>
      <c r="H59" s="249"/>
      <c r="I59" s="249"/>
    </row>
    <row r="60" spans="1:13">
      <c r="A60" s="249"/>
      <c r="B60" s="249"/>
      <c r="C60" s="249"/>
      <c r="D60" s="249"/>
      <c r="E60" s="249"/>
      <c r="F60" s="249"/>
      <c r="G60" s="249"/>
      <c r="H60" s="249"/>
      <c r="I60" s="249"/>
    </row>
    <row r="61" spans="1:13">
      <c r="A61" s="249"/>
      <c r="B61" s="249"/>
      <c r="C61" s="249"/>
      <c r="D61" s="249"/>
      <c r="E61" s="249"/>
      <c r="F61" s="249"/>
      <c r="G61" s="249"/>
      <c r="H61" s="249"/>
      <c r="I61" s="249"/>
    </row>
    <row r="62" spans="1:13">
      <c r="A62" s="249"/>
      <c r="B62" s="249"/>
      <c r="C62" s="249"/>
      <c r="D62" s="249"/>
      <c r="E62" s="249"/>
      <c r="F62" s="249"/>
      <c r="G62" s="249"/>
      <c r="H62" s="249"/>
      <c r="I62" s="249"/>
    </row>
    <row r="63" spans="1:13">
      <c r="A63" s="249"/>
      <c r="B63" s="249"/>
      <c r="C63" s="249"/>
      <c r="D63" s="249"/>
      <c r="E63" s="249"/>
      <c r="F63" s="249"/>
      <c r="G63" s="249"/>
      <c r="H63" s="249"/>
      <c r="I63" s="249"/>
    </row>
    <row r="64" spans="1:13">
      <c r="A64" s="249"/>
      <c r="B64" s="249"/>
      <c r="C64" s="249"/>
      <c r="D64" s="249"/>
      <c r="E64" s="249"/>
      <c r="F64" s="249"/>
      <c r="G64" s="249"/>
      <c r="H64" s="249"/>
      <c r="I64" s="249"/>
    </row>
    <row r="65" spans="1:9">
      <c r="A65" s="249"/>
      <c r="B65" s="249"/>
      <c r="C65" s="249"/>
      <c r="D65" s="249"/>
      <c r="E65" s="249"/>
      <c r="F65" s="249"/>
      <c r="G65" s="249"/>
      <c r="H65" s="249"/>
      <c r="I65" s="249"/>
    </row>
    <row r="66" spans="1:9">
      <c r="A66" s="251"/>
      <c r="B66" s="251"/>
      <c r="C66" s="251"/>
      <c r="D66" s="251"/>
      <c r="E66" s="251"/>
      <c r="F66" s="251"/>
      <c r="G66" s="251"/>
      <c r="H66" s="251"/>
      <c r="I66" s="251"/>
    </row>
    <row r="67" spans="1:9">
      <c r="A67" s="251"/>
      <c r="B67" s="251"/>
      <c r="C67" s="251"/>
      <c r="D67" s="251"/>
      <c r="E67" s="251"/>
      <c r="F67" s="251"/>
      <c r="G67" s="251"/>
      <c r="H67" s="251"/>
      <c r="I67" s="251"/>
    </row>
    <row r="68" spans="1:9">
      <c r="A68" s="251"/>
      <c r="B68" s="251"/>
      <c r="C68" s="251"/>
      <c r="D68" s="251"/>
      <c r="E68" s="251"/>
      <c r="F68" s="251"/>
      <c r="G68" s="251"/>
      <c r="H68" s="251"/>
      <c r="I68" s="251"/>
    </row>
    <row r="69" spans="1:9">
      <c r="A69" s="251"/>
      <c r="B69" s="251"/>
      <c r="C69" s="251"/>
      <c r="D69" s="251"/>
      <c r="E69" s="251"/>
      <c r="F69" s="251"/>
      <c r="G69" s="251"/>
      <c r="H69" s="251"/>
      <c r="I69" s="251"/>
    </row>
    <row r="70" spans="1:9">
      <c r="A70" s="251"/>
      <c r="B70" s="251"/>
      <c r="C70" s="251"/>
      <c r="D70" s="251"/>
      <c r="E70" s="251"/>
      <c r="F70" s="251"/>
      <c r="G70" s="251"/>
      <c r="H70" s="251"/>
      <c r="I70" s="251"/>
    </row>
    <row r="71" spans="1:9">
      <c r="A71" s="251"/>
      <c r="B71" s="251"/>
      <c r="C71" s="251"/>
      <c r="D71" s="251"/>
      <c r="E71" s="251"/>
      <c r="F71" s="251"/>
      <c r="G71" s="251"/>
      <c r="H71" s="251"/>
      <c r="I71" s="251"/>
    </row>
    <row r="72" spans="1:9">
      <c r="A72" s="251"/>
      <c r="B72" s="251"/>
      <c r="C72" s="251"/>
      <c r="D72" s="251"/>
      <c r="E72" s="251"/>
      <c r="F72" s="251"/>
      <c r="G72" s="251"/>
      <c r="H72" s="251"/>
      <c r="I72" s="251"/>
    </row>
    <row r="73" spans="1:9">
      <c r="A73" s="251"/>
      <c r="B73" s="251"/>
      <c r="C73" s="251"/>
      <c r="D73" s="251"/>
      <c r="E73" s="251"/>
      <c r="F73" s="251"/>
      <c r="G73" s="251"/>
      <c r="H73" s="251"/>
      <c r="I73" s="251"/>
    </row>
    <row r="74" spans="1:9">
      <c r="A74" s="251"/>
      <c r="B74" s="251"/>
      <c r="C74" s="251"/>
      <c r="D74" s="251"/>
      <c r="E74" s="251"/>
      <c r="F74" s="251"/>
      <c r="G74" s="251"/>
      <c r="H74" s="251"/>
      <c r="I74" s="251"/>
    </row>
    <row r="75" spans="1:9">
      <c r="A75" s="251"/>
      <c r="B75" s="251"/>
      <c r="C75" s="251"/>
      <c r="D75" s="251"/>
      <c r="E75" s="251"/>
      <c r="F75" s="251"/>
      <c r="G75" s="251"/>
      <c r="H75" s="251"/>
      <c r="I75" s="251"/>
    </row>
    <row r="76" spans="1:9">
      <c r="A76" s="251"/>
      <c r="B76" s="251"/>
      <c r="C76" s="251"/>
      <c r="D76" s="251"/>
      <c r="E76" s="251"/>
      <c r="F76" s="251"/>
      <c r="G76" s="251"/>
      <c r="H76" s="251"/>
      <c r="I76" s="251"/>
    </row>
    <row r="77" spans="1:9">
      <c r="A77" s="251"/>
      <c r="B77" s="251"/>
      <c r="C77" s="251"/>
      <c r="D77" s="251"/>
      <c r="E77" s="251"/>
      <c r="F77" s="251"/>
      <c r="G77" s="251"/>
      <c r="H77" s="251"/>
      <c r="I77" s="251"/>
    </row>
    <row r="78" spans="1:9">
      <c r="A78" s="251"/>
      <c r="B78" s="251"/>
      <c r="C78" s="251"/>
      <c r="D78" s="251"/>
      <c r="E78" s="251"/>
      <c r="F78" s="251"/>
      <c r="G78" s="251"/>
      <c r="H78" s="251"/>
      <c r="I78" s="251"/>
    </row>
    <row r="79" spans="1:9">
      <c r="A79" s="251"/>
      <c r="B79" s="251"/>
      <c r="C79" s="251"/>
      <c r="D79" s="251"/>
      <c r="E79" s="251"/>
      <c r="F79" s="251"/>
      <c r="G79" s="251"/>
      <c r="H79" s="251"/>
      <c r="I79" s="251"/>
    </row>
    <row r="80" spans="1:9">
      <c r="A80" s="251"/>
      <c r="B80" s="251"/>
      <c r="C80" s="251"/>
      <c r="D80" s="251"/>
      <c r="E80" s="251"/>
      <c r="F80" s="251"/>
      <c r="G80" s="251"/>
      <c r="H80" s="251"/>
      <c r="I80" s="251"/>
    </row>
    <row r="81" spans="1:9">
      <c r="A81" s="251"/>
      <c r="B81" s="251"/>
      <c r="C81" s="251"/>
      <c r="D81" s="251"/>
      <c r="E81" s="251"/>
      <c r="F81" s="251"/>
      <c r="G81" s="251"/>
      <c r="H81" s="251"/>
      <c r="I81" s="251"/>
    </row>
    <row r="82" spans="1:9">
      <c r="A82" s="251"/>
      <c r="B82" s="251"/>
      <c r="C82" s="251"/>
      <c r="D82" s="251"/>
      <c r="E82" s="251"/>
      <c r="F82" s="251"/>
      <c r="G82" s="251"/>
      <c r="H82" s="251"/>
      <c r="I82" s="251"/>
    </row>
    <row r="83" spans="1:9">
      <c r="A83" s="251"/>
      <c r="B83" s="251"/>
      <c r="C83" s="251"/>
      <c r="D83" s="251"/>
      <c r="E83" s="251"/>
      <c r="F83" s="251"/>
      <c r="G83" s="251"/>
      <c r="H83" s="251"/>
      <c r="I83" s="251"/>
    </row>
    <row r="84" spans="1:9">
      <c r="A84" s="251"/>
      <c r="B84" s="251"/>
      <c r="C84" s="251"/>
      <c r="D84" s="251"/>
      <c r="E84" s="251"/>
      <c r="F84" s="251"/>
      <c r="G84" s="251"/>
      <c r="H84" s="251"/>
      <c r="I84" s="251"/>
    </row>
    <row r="85" spans="1:9">
      <c r="A85" s="251"/>
      <c r="B85" s="251"/>
      <c r="C85" s="251"/>
      <c r="D85" s="251"/>
      <c r="E85" s="251"/>
      <c r="F85" s="251"/>
      <c r="G85" s="251"/>
      <c r="H85" s="251"/>
      <c r="I85" s="251"/>
    </row>
    <row r="86" spans="1:9">
      <c r="A86" s="251"/>
      <c r="B86" s="251"/>
      <c r="C86" s="251"/>
      <c r="D86" s="251"/>
      <c r="E86" s="251"/>
      <c r="F86" s="251"/>
      <c r="G86" s="251"/>
      <c r="H86" s="251"/>
      <c r="I86" s="251"/>
    </row>
    <row r="87" spans="1:9">
      <c r="A87" s="251"/>
      <c r="B87" s="251"/>
      <c r="C87" s="251"/>
      <c r="D87" s="251"/>
      <c r="E87" s="251"/>
      <c r="F87" s="251"/>
      <c r="G87" s="251"/>
      <c r="H87" s="251"/>
      <c r="I87" s="251"/>
    </row>
  </sheetData>
  <sheetProtection password="CCA7" sheet="1" objects="1" scenarios="1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12</vt:i4>
      </vt:variant>
    </vt:vector>
  </HeadingPairs>
  <TitlesOfParts>
    <vt:vector size="20" baseType="lpstr">
      <vt:lpstr>Rekapitulace stavby</vt:lpstr>
      <vt:lpstr>SO 02.1.1 - Oprava kanali...</vt:lpstr>
      <vt:lpstr>SO 02.1.2 - Oprava kanali...</vt:lpstr>
      <vt:lpstr>SO 02.2.1 - Oprava vodovodu</vt:lpstr>
      <vt:lpstr>SO 02.2.2 - Oprava vodovo...</vt:lpstr>
      <vt:lpstr>VRN - Vedlejší rozpočtové...</vt:lpstr>
      <vt:lpstr>Kubaturové listy-kanalizace</vt:lpstr>
      <vt:lpstr>Kubaturové listy-vodovod</vt:lpstr>
      <vt:lpstr>'Rekapitulace stavby'!Názvy_tisku</vt:lpstr>
      <vt:lpstr>'SO 02.1.1 - Oprava kanali...'!Názvy_tisku</vt:lpstr>
      <vt:lpstr>'SO 02.1.2 - Oprava kanali...'!Názvy_tisku</vt:lpstr>
      <vt:lpstr>'SO 02.2.1 - Oprava vodovodu'!Názvy_tisku</vt:lpstr>
      <vt:lpstr>'SO 02.2.2 - Oprava vodovo...'!Názvy_tisku</vt:lpstr>
      <vt:lpstr>'VRN - Vedlejší rozpočtové...'!Názvy_tisku</vt:lpstr>
      <vt:lpstr>'Rekapitulace stavby'!Oblast_tisku</vt:lpstr>
      <vt:lpstr>'SO 02.1.1 - Oprava kanali...'!Oblast_tisku</vt:lpstr>
      <vt:lpstr>'SO 02.1.2 - Oprava kanali...'!Oblast_tisku</vt:lpstr>
      <vt:lpstr>'SO 02.2.1 - Oprava vodovodu'!Oblast_tisku</vt:lpstr>
      <vt:lpstr>'SO 02.2.2 - Oprava vodovo...'!Oblast_tisku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NB__ASUS_JIRKA\Jiri</dc:creator>
  <cp:lastModifiedBy>Ing. Antonín Hrabal</cp:lastModifiedBy>
  <cp:lastPrinted>2020-06-18T09:35:15Z</cp:lastPrinted>
  <dcterms:created xsi:type="dcterms:W3CDTF">2020-06-18T08:39:38Z</dcterms:created>
  <dcterms:modified xsi:type="dcterms:W3CDTF">2021-06-17T08:28:41Z</dcterms:modified>
</cp:coreProperties>
</file>