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615" windowWidth="27360" windowHeight="11700"/>
  </bookViews>
  <sheets>
    <sheet name="Rekapitulace stavby" sheetId="1" r:id="rId1"/>
    <sheet name="SO 01.1 - Rekonstrukce vo..." sheetId="2" r:id="rId2"/>
    <sheet name="SO 01.2 - Přepojení vodov..." sheetId="3" r:id="rId3"/>
    <sheet name="VRN - Vedlejší rozpočtové..." sheetId="4" r:id="rId4"/>
    <sheet name="KUBATUROVÉ LISTY" sheetId="5" r:id="rId5"/>
  </sheets>
  <definedNames>
    <definedName name="_xlnm._FilterDatabase" localSheetId="1" hidden="1">'SO 01.1 - Rekonstrukce vo...'!$C$129:$K$418</definedName>
    <definedName name="_xlnm._FilterDatabase" localSheetId="2" hidden="1">'SO 01.2 - Přepojení vodov...'!$C$123:$K$216</definedName>
    <definedName name="_xlnm._FilterDatabase" localSheetId="3" hidden="1">'VRN - Vedlejší rozpočtové...'!$C$117:$K$149</definedName>
    <definedName name="_xlnm.Print_Titles" localSheetId="0">'Rekapitulace stavby'!$92:$92</definedName>
    <definedName name="_xlnm.Print_Titles" localSheetId="1">'SO 01.1 - Rekonstrukce vo...'!$129:$129</definedName>
    <definedName name="_xlnm.Print_Titles" localSheetId="2">'SO 01.2 - Přepojení vodov...'!$123:$123</definedName>
    <definedName name="_xlnm.Print_Titles" localSheetId="3">'VRN - Vedlejší rozpočtové...'!$117:$117</definedName>
    <definedName name="_xlnm.Print_Area" localSheetId="0">'Rekapitulace stavby'!$D$4:$AO$76,'Rekapitulace stavby'!$C$82:$AQ$98</definedName>
    <definedName name="_xlnm.Print_Area" localSheetId="1">'SO 01.1 - Rekonstrukce vo...'!$C$4:$J$39,'SO 01.1 - Rekonstrukce vo...'!$C$49:$J$75,'SO 01.1 - Rekonstrukce vo...'!$C$81:$J$111,'SO 01.1 - Rekonstrukce vo...'!$C$117:$K$418</definedName>
    <definedName name="_xlnm.Print_Area" localSheetId="2">'SO 01.2 - Přepojení vodov...'!$C$4:$J$39,'SO 01.2 - Přepojení vodov...'!$C$49:$J$75,'SO 01.2 - Přepojení vodov...'!$C$81:$J$105,'SO 01.2 - Přepojení vodov...'!$C$111:$K$216</definedName>
    <definedName name="_xlnm.Print_Area" localSheetId="3">'VRN - Vedlejší rozpočtové...'!$C$4:$J$39,'VRN - Vedlejší rozpočtové...'!$C$49:$J$75,'VRN - Vedlejší rozpočtové...'!$C$81:$J$99,'VRN - Vedlejší rozpočtové...'!$C$105:$K$149</definedName>
  </definedNames>
  <calcPr calcId="125725"/>
</workbook>
</file>

<file path=xl/calcChain.xml><?xml version="1.0" encoding="utf-8"?>
<calcChain xmlns="http://schemas.openxmlformats.org/spreadsheetml/2006/main">
  <c r="H101" i="5"/>
  <c r="C101"/>
  <c r="H100"/>
  <c r="C100"/>
  <c r="H99"/>
  <c r="C99"/>
  <c r="H98"/>
  <c r="H102" s="1"/>
  <c r="C98"/>
  <c r="C102" s="1"/>
  <c r="D86"/>
  <c r="E86" s="1"/>
  <c r="B86"/>
  <c r="D84"/>
  <c r="E84" s="1"/>
  <c r="B84"/>
  <c r="D82"/>
  <c r="E82" s="1"/>
  <c r="B82"/>
  <c r="D80"/>
  <c r="E80" s="1"/>
  <c r="B80"/>
  <c r="D78"/>
  <c r="E78" s="1"/>
  <c r="B78"/>
  <c r="D76"/>
  <c r="E76" s="1"/>
  <c r="B76"/>
  <c r="D74"/>
  <c r="E74" s="1"/>
  <c r="E72"/>
  <c r="J72" s="1"/>
  <c r="D72"/>
  <c r="B72"/>
  <c r="L70"/>
  <c r="G70"/>
  <c r="E70"/>
  <c r="M70" s="1"/>
  <c r="D70"/>
  <c r="B70"/>
  <c r="E68"/>
  <c r="J68" s="1"/>
  <c r="D68"/>
  <c r="B68"/>
  <c r="L66"/>
  <c r="G66"/>
  <c r="E66"/>
  <c r="M66" s="1"/>
  <c r="D66"/>
  <c r="B66"/>
  <c r="E64"/>
  <c r="J64" s="1"/>
  <c r="D64"/>
  <c r="B64"/>
  <c r="L62"/>
  <c r="G62"/>
  <c r="E62"/>
  <c r="M62" s="1"/>
  <c r="D62"/>
  <c r="B62"/>
  <c r="E60"/>
  <c r="J60" s="1"/>
  <c r="D60"/>
  <c r="B60"/>
  <c r="L58"/>
  <c r="G58"/>
  <c r="E58"/>
  <c r="M58" s="1"/>
  <c r="D58"/>
  <c r="B58"/>
  <c r="E56"/>
  <c r="J56" s="1"/>
  <c r="D56"/>
  <c r="D54"/>
  <c r="E54" s="1"/>
  <c r="B54"/>
  <c r="D52"/>
  <c r="E52" s="1"/>
  <c r="B52"/>
  <c r="D50"/>
  <c r="E50" s="1"/>
  <c r="B50"/>
  <c r="D48"/>
  <c r="E48" s="1"/>
  <c r="B48"/>
  <c r="D46"/>
  <c r="E46" s="1"/>
  <c r="B46"/>
  <c r="D44"/>
  <c r="E44" s="1"/>
  <c r="B44"/>
  <c r="D42"/>
  <c r="E42" s="1"/>
  <c r="B42"/>
  <c r="D40"/>
  <c r="E40" s="1"/>
  <c r="B40"/>
  <c r="D38"/>
  <c r="E38" s="1"/>
  <c r="B38"/>
  <c r="D36"/>
  <c r="E36" s="1"/>
  <c r="B36"/>
  <c r="D34"/>
  <c r="E34" s="1"/>
  <c r="B34"/>
  <c r="D32"/>
  <c r="E32" s="1"/>
  <c r="B32"/>
  <c r="D30"/>
  <c r="E30" s="1"/>
  <c r="B30"/>
  <c r="D28"/>
  <c r="E28" s="1"/>
  <c r="B28"/>
  <c r="D26"/>
  <c r="E26" s="1"/>
  <c r="B26"/>
  <c r="D24"/>
  <c r="E24" s="1"/>
  <c r="B24"/>
  <c r="D22"/>
  <c r="E22" s="1"/>
  <c r="B22"/>
  <c r="D20"/>
  <c r="E20" s="1"/>
  <c r="B20"/>
  <c r="D18"/>
  <c r="E18" s="1"/>
  <c r="B18"/>
  <c r="D16"/>
  <c r="E16" s="1"/>
  <c r="B16"/>
  <c r="D14"/>
  <c r="E14" s="1"/>
  <c r="B14"/>
  <c r="D12"/>
  <c r="E12" s="1"/>
  <c r="B12"/>
  <c r="D10"/>
  <c r="E10" s="1"/>
  <c r="B10"/>
  <c r="F10" l="1"/>
  <c r="L10"/>
  <c r="G10"/>
  <c r="M10"/>
  <c r="H10"/>
  <c r="J10"/>
  <c r="K10"/>
  <c r="M74"/>
  <c r="H74"/>
  <c r="J74"/>
  <c r="K74"/>
  <c r="F74"/>
  <c r="L74"/>
  <c r="G74"/>
  <c r="M78"/>
  <c r="H78"/>
  <c r="J78"/>
  <c r="K78"/>
  <c r="F78"/>
  <c r="L78"/>
  <c r="G78"/>
  <c r="M82"/>
  <c r="H82"/>
  <c r="J82"/>
  <c r="K82"/>
  <c r="F82"/>
  <c r="L82"/>
  <c r="G82"/>
  <c r="M86"/>
  <c r="H86"/>
  <c r="J86"/>
  <c r="K86"/>
  <c r="F86"/>
  <c r="L86"/>
  <c r="G86"/>
  <c r="M12"/>
  <c r="H12"/>
  <c r="J12"/>
  <c r="K12"/>
  <c r="F12"/>
  <c r="L12"/>
  <c r="G12"/>
  <c r="M16"/>
  <c r="H16"/>
  <c r="J16"/>
  <c r="K16"/>
  <c r="F16"/>
  <c r="L16"/>
  <c r="G16"/>
  <c r="M20"/>
  <c r="H20"/>
  <c r="J20"/>
  <c r="K20"/>
  <c r="F20"/>
  <c r="L20"/>
  <c r="G20"/>
  <c r="M24"/>
  <c r="H24"/>
  <c r="J24"/>
  <c r="K24"/>
  <c r="F24"/>
  <c r="L24"/>
  <c r="G24"/>
  <c r="M28"/>
  <c r="H28"/>
  <c r="J28"/>
  <c r="K28"/>
  <c r="F28"/>
  <c r="L28"/>
  <c r="G28"/>
  <c r="M32"/>
  <c r="H32"/>
  <c r="J32"/>
  <c r="K32"/>
  <c r="F32"/>
  <c r="L32"/>
  <c r="G32"/>
  <c r="M36"/>
  <c r="H36"/>
  <c r="J36"/>
  <c r="K36"/>
  <c r="F36"/>
  <c r="L36"/>
  <c r="G36"/>
  <c r="M40"/>
  <c r="H40"/>
  <c r="J40"/>
  <c r="K40"/>
  <c r="F40"/>
  <c r="L40"/>
  <c r="G40"/>
  <c r="M44"/>
  <c r="H44"/>
  <c r="J44"/>
  <c r="K44"/>
  <c r="F44"/>
  <c r="L44"/>
  <c r="G44"/>
  <c r="M48"/>
  <c r="H48"/>
  <c r="J48"/>
  <c r="K48"/>
  <c r="F48"/>
  <c r="L48"/>
  <c r="G48"/>
  <c r="M52"/>
  <c r="H52"/>
  <c r="J52"/>
  <c r="K52"/>
  <c r="F52"/>
  <c r="L52"/>
  <c r="G52"/>
  <c r="K76"/>
  <c r="F76"/>
  <c r="L76"/>
  <c r="G76"/>
  <c r="M76"/>
  <c r="H76"/>
  <c r="J76"/>
  <c r="K80"/>
  <c r="F80"/>
  <c r="L80"/>
  <c r="G80"/>
  <c r="M80"/>
  <c r="H80"/>
  <c r="J80"/>
  <c r="K84"/>
  <c r="F84"/>
  <c r="L84"/>
  <c r="G84"/>
  <c r="M84"/>
  <c r="H84"/>
  <c r="J84"/>
  <c r="K14"/>
  <c r="F14"/>
  <c r="L14"/>
  <c r="G14"/>
  <c r="M14"/>
  <c r="H14"/>
  <c r="J14"/>
  <c r="K18"/>
  <c r="F18"/>
  <c r="L18"/>
  <c r="G18"/>
  <c r="M18"/>
  <c r="H18"/>
  <c r="J18"/>
  <c r="K22"/>
  <c r="F22"/>
  <c r="L22"/>
  <c r="G22"/>
  <c r="M22"/>
  <c r="H22"/>
  <c r="J22"/>
  <c r="K26"/>
  <c r="F26"/>
  <c r="L26"/>
  <c r="G26"/>
  <c r="M26"/>
  <c r="H26"/>
  <c r="J26"/>
  <c r="K30"/>
  <c r="F30"/>
  <c r="L30"/>
  <c r="G30"/>
  <c r="M30"/>
  <c r="H30"/>
  <c r="J30"/>
  <c r="K34"/>
  <c r="F34"/>
  <c r="L34"/>
  <c r="G34"/>
  <c r="M34"/>
  <c r="H34"/>
  <c r="J34"/>
  <c r="K38"/>
  <c r="F38"/>
  <c r="L38"/>
  <c r="G38"/>
  <c r="M38"/>
  <c r="H38"/>
  <c r="J38"/>
  <c r="K42"/>
  <c r="F42"/>
  <c r="L42"/>
  <c r="G42"/>
  <c r="M42"/>
  <c r="H42"/>
  <c r="J42"/>
  <c r="K46"/>
  <c r="F46"/>
  <c r="L46"/>
  <c r="G46"/>
  <c r="M46"/>
  <c r="H46"/>
  <c r="J46"/>
  <c r="K50"/>
  <c r="F50"/>
  <c r="L50"/>
  <c r="G50"/>
  <c r="M50"/>
  <c r="H50"/>
  <c r="J50"/>
  <c r="K54"/>
  <c r="F54"/>
  <c r="L54"/>
  <c r="G54"/>
  <c r="M54"/>
  <c r="H54"/>
  <c r="J54"/>
  <c r="H56"/>
  <c r="M56"/>
  <c r="F58"/>
  <c r="K58"/>
  <c r="H60"/>
  <c r="M60"/>
  <c r="F62"/>
  <c r="K62"/>
  <c r="H64"/>
  <c r="M64"/>
  <c r="F66"/>
  <c r="K66"/>
  <c r="H68"/>
  <c r="M68"/>
  <c r="F70"/>
  <c r="K70"/>
  <c r="H72"/>
  <c r="M72"/>
  <c r="G56"/>
  <c r="L56"/>
  <c r="J58"/>
  <c r="G60"/>
  <c r="L60"/>
  <c r="J62"/>
  <c r="G64"/>
  <c r="L64"/>
  <c r="J66"/>
  <c r="G68"/>
  <c r="L68"/>
  <c r="J70"/>
  <c r="G72"/>
  <c r="L72"/>
  <c r="F56"/>
  <c r="K56"/>
  <c r="H58"/>
  <c r="F60"/>
  <c r="K60"/>
  <c r="H62"/>
  <c r="F64"/>
  <c r="K64"/>
  <c r="H66"/>
  <c r="F68"/>
  <c r="K68"/>
  <c r="H70"/>
  <c r="F72"/>
  <c r="K72"/>
  <c r="H91" l="1"/>
  <c r="H93" s="1"/>
  <c r="F91"/>
  <c r="F93" s="1"/>
  <c r="J91"/>
  <c r="L91"/>
  <c r="K91"/>
  <c r="G91"/>
  <c r="G93" s="1"/>
  <c r="M91"/>
  <c r="M94" l="1"/>
  <c r="C104" l="1"/>
  <c r="C105"/>
  <c r="J37" i="4" l="1"/>
  <c r="J36"/>
  <c r="AY97" i="1"/>
  <c r="J35" i="4"/>
  <c r="AX97" i="1"/>
  <c r="BI148" i="4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5"/>
  <c r="J114"/>
  <c r="F114"/>
  <c r="F112"/>
  <c r="E110"/>
  <c r="J91"/>
  <c r="J90"/>
  <c r="F90"/>
  <c r="F88"/>
  <c r="E86"/>
  <c r="J18"/>
  <c r="E18"/>
  <c r="F91" s="1"/>
  <c r="J17"/>
  <c r="J12"/>
  <c r="J112" s="1"/>
  <c r="E7"/>
  <c r="E84" s="1"/>
  <c r="J37" i="3"/>
  <c r="J36"/>
  <c r="AY96" i="1"/>
  <c r="J35" i="3"/>
  <c r="AX96" i="1" s="1"/>
  <c r="BI216" i="3"/>
  <c r="BH216"/>
  <c r="BG216"/>
  <c r="BF216"/>
  <c r="T216"/>
  <c r="T215"/>
  <c r="R216"/>
  <c r="R215"/>
  <c r="P216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J121"/>
  <c r="J120"/>
  <c r="F120"/>
  <c r="F118"/>
  <c r="E116"/>
  <c r="J91"/>
  <c r="J90"/>
  <c r="F90"/>
  <c r="F88"/>
  <c r="E86"/>
  <c r="J18"/>
  <c r="E18"/>
  <c r="F91"/>
  <c r="J17"/>
  <c r="J12"/>
  <c r="J118" s="1"/>
  <c r="E7"/>
  <c r="E114" s="1"/>
  <c r="J37" i="2"/>
  <c r="J36"/>
  <c r="AY95" i="1"/>
  <c r="J35" i="2"/>
  <c r="AX95" i="1"/>
  <c r="BI417" i="2"/>
  <c r="BH417"/>
  <c r="BG417"/>
  <c r="BF417"/>
  <c r="T417"/>
  <c r="T416"/>
  <c r="T415" s="1"/>
  <c r="R417"/>
  <c r="R416" s="1"/>
  <c r="R415" s="1"/>
  <c r="P417"/>
  <c r="P416" s="1"/>
  <c r="P415" s="1"/>
  <c r="BI413"/>
  <c r="BH413"/>
  <c r="BG413"/>
  <c r="BF413"/>
  <c r="T413"/>
  <c r="T412" s="1"/>
  <c r="R413"/>
  <c r="R412" s="1"/>
  <c r="P413"/>
  <c r="P412" s="1"/>
  <c r="BI410"/>
  <c r="BH410"/>
  <c r="BG410"/>
  <c r="BF410"/>
  <c r="T410"/>
  <c r="R410"/>
  <c r="P410"/>
  <c r="BI408"/>
  <c r="BH408"/>
  <c r="BG408"/>
  <c r="BF408"/>
  <c r="T408"/>
  <c r="R408"/>
  <c r="P408"/>
  <c r="BI405"/>
  <c r="BH405"/>
  <c r="BG405"/>
  <c r="BF405"/>
  <c r="T405"/>
  <c r="T404" s="1"/>
  <c r="R405"/>
  <c r="R404" s="1"/>
  <c r="P405"/>
  <c r="P404" s="1"/>
  <c r="BI400"/>
  <c r="BH400"/>
  <c r="BG400"/>
  <c r="BF400"/>
  <c r="T400"/>
  <c r="R400"/>
  <c r="P400"/>
  <c r="BI396"/>
  <c r="BH396"/>
  <c r="BG396"/>
  <c r="BF396"/>
  <c r="T396"/>
  <c r="R396"/>
  <c r="P396"/>
  <c r="BI393"/>
  <c r="BH393"/>
  <c r="BG393"/>
  <c r="BF393"/>
  <c r="T393"/>
  <c r="R393"/>
  <c r="P393"/>
  <c r="BI387"/>
  <c r="BH387"/>
  <c r="BG387"/>
  <c r="BF387"/>
  <c r="T387"/>
  <c r="R387"/>
  <c r="P387"/>
  <c r="BI381"/>
  <c r="BH381"/>
  <c r="BG381"/>
  <c r="BF381"/>
  <c r="T381"/>
  <c r="R381"/>
  <c r="P381"/>
  <c r="BI376"/>
  <c r="BH376"/>
  <c r="BG376"/>
  <c r="BF376"/>
  <c r="T376"/>
  <c r="R376"/>
  <c r="P376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J127"/>
  <c r="J126"/>
  <c r="F126"/>
  <c r="F124"/>
  <c r="E122"/>
  <c r="J91"/>
  <c r="J90"/>
  <c r="F90"/>
  <c r="F88"/>
  <c r="E86"/>
  <c r="J18"/>
  <c r="E18"/>
  <c r="F127"/>
  <c r="J17"/>
  <c r="J12"/>
  <c r="J88"/>
  <c r="E7"/>
  <c r="E120" s="1"/>
  <c r="L90" i="1"/>
  <c r="AM90"/>
  <c r="AM89"/>
  <c r="L89"/>
  <c r="AM87"/>
  <c r="L87"/>
  <c r="L85"/>
  <c r="L84"/>
  <c r="BK405" i="2"/>
  <c r="BK376"/>
  <c r="BK360"/>
  <c r="J349"/>
  <c r="BK331"/>
  <c r="BK303"/>
  <c r="J295"/>
  <c r="J277"/>
  <c r="J265"/>
  <c r="J240"/>
  <c r="BK219"/>
  <c r="J183"/>
  <c r="BK169"/>
  <c r="BK417"/>
  <c r="BK410"/>
  <c r="BK393"/>
  <c r="J357"/>
  <c r="BK343"/>
  <c r="BK333"/>
  <c r="BK327"/>
  <c r="J309"/>
  <c r="J291"/>
  <c r="J279"/>
  <c r="BK265"/>
  <c r="J232"/>
  <c r="BK207"/>
  <c r="J181"/>
  <c r="BK171"/>
  <c r="J151"/>
  <c r="J133"/>
  <c r="BK400"/>
  <c r="BK374"/>
  <c r="J360"/>
  <c r="J335"/>
  <c r="J319"/>
  <c r="BK299"/>
  <c r="BK275"/>
  <c r="BK260"/>
  <c r="BK213"/>
  <c r="BK202"/>
  <c r="BK185"/>
  <c r="BK165"/>
  <c r="BK147"/>
  <c r="J347"/>
  <c r="BK339"/>
  <c r="J327"/>
  <c r="BK321"/>
  <c r="J303"/>
  <c r="J293"/>
  <c r="J281"/>
  <c r="BK256"/>
  <c r="BK232"/>
  <c r="BK195"/>
  <c r="J137"/>
  <c r="J204" i="3"/>
  <c r="BK180"/>
  <c r="BK161"/>
  <c r="J149"/>
  <c r="J135"/>
  <c r="J213"/>
  <c r="J183"/>
  <c r="J157"/>
  <c r="BK151"/>
  <c r="BK209"/>
  <c r="J181"/>
  <c r="J167"/>
  <c r="BK157"/>
  <c r="J143"/>
  <c r="BK127"/>
  <c r="J195"/>
  <c r="J191"/>
  <c r="BK169"/>
  <c r="BK139"/>
  <c r="J143" i="4"/>
  <c r="J127"/>
  <c r="J141"/>
  <c r="J129"/>
  <c r="BK141"/>
  <c r="BK148"/>
  <c r="J137"/>
  <c r="BK121"/>
  <c r="J410" i="2"/>
  <c r="J381"/>
  <c r="BK362"/>
  <c r="BK355"/>
  <c r="J345"/>
  <c r="BK309"/>
  <c r="J299"/>
  <c r="J289"/>
  <c r="J269"/>
  <c r="J260"/>
  <c r="J228"/>
  <c r="J217"/>
  <c r="BK181"/>
  <c r="BK155"/>
  <c r="AS94" i="1"/>
  <c r="BK366" i="2"/>
  <c r="BK349"/>
  <c r="BK335"/>
  <c r="J321"/>
  <c r="J315"/>
  <c r="BK307"/>
  <c r="BK287"/>
  <c r="BK271"/>
  <c r="J236"/>
  <c r="J215"/>
  <c r="J193"/>
  <c r="BK183"/>
  <c r="BK173"/>
  <c r="J155"/>
  <c r="J141"/>
  <c r="J387"/>
  <c r="BK351"/>
  <c r="BK325"/>
  <c r="J307"/>
  <c r="BK283"/>
  <c r="J256"/>
  <c r="BK236"/>
  <c r="BK204"/>
  <c r="J175"/>
  <c r="BK167"/>
  <c r="BK149"/>
  <c r="BK141"/>
  <c r="J333"/>
  <c r="J325"/>
  <c r="BK315"/>
  <c r="BK301"/>
  <c r="J285"/>
  <c r="BK277"/>
  <c r="J244"/>
  <c r="J211"/>
  <c r="J189"/>
  <c r="J209" i="3"/>
  <c r="BK195"/>
  <c r="BK185"/>
  <c r="J176"/>
  <c r="BK147"/>
  <c r="J131"/>
  <c r="BK191"/>
  <c r="BK178"/>
  <c r="J155"/>
  <c r="BK143"/>
  <c r="BK183"/>
  <c r="J174"/>
  <c r="J159"/>
  <c r="BK145"/>
  <c r="BK135"/>
  <c r="J216"/>
  <c r="BK181"/>
  <c r="J147"/>
  <c r="BK133"/>
  <c r="J135" i="4"/>
  <c r="J133"/>
  <c r="J148"/>
  <c r="BK123"/>
  <c r="J139"/>
  <c r="J125"/>
  <c r="J408" i="2"/>
  <c r="J393"/>
  <c r="BK370"/>
  <c r="BK357"/>
  <c r="BK347"/>
  <c r="BK291"/>
  <c r="J271"/>
  <c r="BK252"/>
  <c r="J224"/>
  <c r="J202"/>
  <c r="BK159"/>
  <c r="J147"/>
  <c r="J417"/>
  <c r="BK408"/>
  <c r="BK381"/>
  <c r="J355"/>
  <c r="BK341"/>
  <c r="J329"/>
  <c r="BK317"/>
  <c r="BK311"/>
  <c r="BK293"/>
  <c r="BK281"/>
  <c r="J258"/>
  <c r="BK217"/>
  <c r="J213"/>
  <c r="BK189"/>
  <c r="J179"/>
  <c r="J169"/>
  <c r="J149"/>
  <c r="J405"/>
  <c r="J396"/>
  <c r="J370"/>
  <c r="J343"/>
  <c r="BK323"/>
  <c r="J311"/>
  <c r="J287"/>
  <c r="BK267"/>
  <c r="J219"/>
  <c r="BK211"/>
  <c r="BK187"/>
  <c r="J171"/>
  <c r="BK151"/>
  <c r="BK137"/>
  <c r="BK345"/>
  <c r="BK329"/>
  <c r="J323"/>
  <c r="J305"/>
  <c r="BK295"/>
  <c r="J283"/>
  <c r="BK269"/>
  <c r="BK248"/>
  <c r="BK221"/>
  <c r="J167"/>
  <c r="BK199" i="3"/>
  <c r="BK189"/>
  <c r="J169"/>
  <c r="J153"/>
  <c r="BK141"/>
  <c r="J127"/>
  <c r="BK187"/>
  <c r="BK171"/>
  <c r="BK153"/>
  <c r="J133"/>
  <c r="BK204"/>
  <c r="J180"/>
  <c r="J164"/>
  <c r="BK155"/>
  <c r="J141"/>
  <c r="BK213"/>
  <c r="J199"/>
  <c r="J189"/>
  <c r="BK167"/>
  <c r="J145"/>
  <c r="J131" i="4"/>
  <c r="BK137"/>
  <c r="BK131"/>
  <c r="J121"/>
  <c r="BK133"/>
  <c r="BK129"/>
  <c r="J123"/>
  <c r="J400" i="2"/>
  <c r="BK387"/>
  <c r="J366"/>
  <c r="J353"/>
  <c r="J337"/>
  <c r="BK305"/>
  <c r="J301"/>
  <c r="BK279"/>
  <c r="J267"/>
  <c r="BK244"/>
  <c r="J221"/>
  <c r="J195"/>
  <c r="BK179"/>
  <c r="BK133"/>
  <c r="BK413"/>
  <c r="BK396"/>
  <c r="J374"/>
  <c r="BK353"/>
  <c r="J339"/>
  <c r="BK319"/>
  <c r="J313"/>
  <c r="BK297"/>
  <c r="BK285"/>
  <c r="J275"/>
  <c r="BK240"/>
  <c r="BK224"/>
  <c r="J204"/>
  <c r="J185"/>
  <c r="BK175"/>
  <c r="J165"/>
  <c r="BK145"/>
  <c r="J413"/>
  <c r="J376"/>
  <c r="J362"/>
  <c r="BK337"/>
  <c r="BK313"/>
  <c r="BK289"/>
  <c r="BK273"/>
  <c r="J248"/>
  <c r="BK215"/>
  <c r="J207"/>
  <c r="BK193"/>
  <c r="J173"/>
  <c r="J159"/>
  <c r="J145"/>
  <c r="J351"/>
  <c r="J341"/>
  <c r="J331"/>
  <c r="J317"/>
  <c r="J297"/>
  <c r="J273"/>
  <c r="BK258"/>
  <c r="J252"/>
  <c r="BK228"/>
  <c r="J187"/>
  <c r="J206" i="3"/>
  <c r="J178"/>
  <c r="J171"/>
  <c r="BK159"/>
  <c r="J137"/>
  <c r="J193"/>
  <c r="J185"/>
  <c r="BK164"/>
  <c r="J139"/>
  <c r="BK216"/>
  <c r="J187"/>
  <c r="BK176"/>
  <c r="J161"/>
  <c r="J151"/>
  <c r="BK131"/>
  <c r="BK206"/>
  <c r="BK193"/>
  <c r="BK174"/>
  <c r="BK149"/>
  <c r="BK137"/>
  <c r="BK145" i="4"/>
  <c r="BK139"/>
  <c r="BK135"/>
  <c r="BK125"/>
  <c r="J145"/>
  <c r="BK143"/>
  <c r="BK127"/>
  <c r="BK132" i="2" l="1"/>
  <c r="J132" s="1"/>
  <c r="J97" s="1"/>
  <c r="BK201"/>
  <c r="J201" s="1"/>
  <c r="J98" s="1"/>
  <c r="T201"/>
  <c r="T206"/>
  <c r="R223"/>
  <c r="P264"/>
  <c r="T380"/>
  <c r="T359" s="1"/>
  <c r="T395"/>
  <c r="R407"/>
  <c r="R406"/>
  <c r="BK126" i="3"/>
  <c r="J126" s="1"/>
  <c r="J97" s="1"/>
  <c r="R166"/>
  <c r="R173"/>
  <c r="P198"/>
  <c r="P197" s="1"/>
  <c r="P208"/>
  <c r="BK120" i="4"/>
  <c r="T132" i="2"/>
  <c r="R201"/>
  <c r="R206"/>
  <c r="P223"/>
  <c r="R264"/>
  <c r="P380"/>
  <c r="P359"/>
  <c r="BK395"/>
  <c r="J395" s="1"/>
  <c r="J104" s="1"/>
  <c r="BK407"/>
  <c r="J407" s="1"/>
  <c r="J107" s="1"/>
  <c r="T126" i="3"/>
  <c r="P166"/>
  <c r="P173"/>
  <c r="T198"/>
  <c r="T197" s="1"/>
  <c r="R208"/>
  <c r="T120" i="4"/>
  <c r="T119" s="1"/>
  <c r="T118" s="1"/>
  <c r="P132" i="2"/>
  <c r="P201"/>
  <c r="P206"/>
  <c r="BK223"/>
  <c r="J223"/>
  <c r="J100" s="1"/>
  <c r="T264"/>
  <c r="R380"/>
  <c r="R359"/>
  <c r="R395"/>
  <c r="T407"/>
  <c r="T406" s="1"/>
  <c r="P126" i="3"/>
  <c r="P125" s="1"/>
  <c r="P124" s="1"/>
  <c r="AU96" i="1" s="1"/>
  <c r="BK166" i="3"/>
  <c r="J166" s="1"/>
  <c r="J99" s="1"/>
  <c r="BK173"/>
  <c r="J173"/>
  <c r="J100" s="1"/>
  <c r="R198"/>
  <c r="R197" s="1"/>
  <c r="R125" s="1"/>
  <c r="R124" s="1"/>
  <c r="T208"/>
  <c r="P120" i="4"/>
  <c r="P119" s="1"/>
  <c r="P118" s="1"/>
  <c r="AU97" i="1" s="1"/>
  <c r="R132" i="2"/>
  <c r="BK206"/>
  <c r="J206" s="1"/>
  <c r="J99" s="1"/>
  <c r="T223"/>
  <c r="BK264"/>
  <c r="J264" s="1"/>
  <c r="J101" s="1"/>
  <c r="BK380"/>
  <c r="J380" s="1"/>
  <c r="J103" s="1"/>
  <c r="P395"/>
  <c r="P407"/>
  <c r="P406" s="1"/>
  <c r="R126" i="3"/>
  <c r="T166"/>
  <c r="T173"/>
  <c r="BK198"/>
  <c r="J198" s="1"/>
  <c r="J102" s="1"/>
  <c r="BK208"/>
  <c r="J208"/>
  <c r="J103" s="1"/>
  <c r="R120" i="4"/>
  <c r="R119" s="1"/>
  <c r="R118" s="1"/>
  <c r="BK359" i="2"/>
  <c r="J359" s="1"/>
  <c r="J102" s="1"/>
  <c r="BK215" i="3"/>
  <c r="J215" s="1"/>
  <c r="J104" s="1"/>
  <c r="BK147" i="4"/>
  <c r="J147"/>
  <c r="J98" s="1"/>
  <c r="BK412" i="2"/>
  <c r="J412" s="1"/>
  <c r="J108" s="1"/>
  <c r="BK416"/>
  <c r="J416" s="1"/>
  <c r="J110" s="1"/>
  <c r="BK163" i="3"/>
  <c r="J163" s="1"/>
  <c r="J98" s="1"/>
  <c r="BK404" i="2"/>
  <c r="J404"/>
  <c r="J105" s="1"/>
  <c r="J88" i="4"/>
  <c r="BE129"/>
  <c r="BE135"/>
  <c r="BE141"/>
  <c r="BE143"/>
  <c r="E108"/>
  <c r="BE133"/>
  <c r="F115"/>
  <c r="BE125"/>
  <c r="BE131"/>
  <c r="BE137"/>
  <c r="BE148"/>
  <c r="BE121"/>
  <c r="BE123"/>
  <c r="BE127"/>
  <c r="BE139"/>
  <c r="BE145"/>
  <c r="E84" i="3"/>
  <c r="J88"/>
  <c r="BE135"/>
  <c r="BE151"/>
  <c r="BE155"/>
  <c r="BE157"/>
  <c r="BE161"/>
  <c r="BE164"/>
  <c r="BE171"/>
  <c r="BE183"/>
  <c r="BE199"/>
  <c r="BE204"/>
  <c r="BK415" i="2"/>
  <c r="J415" s="1"/>
  <c r="J109" s="1"/>
  <c r="F121" i="3"/>
  <c r="BE137"/>
  <c r="BE149"/>
  <c r="BE169"/>
  <c r="BE174"/>
  <c r="BE176"/>
  <c r="BE180"/>
  <c r="BE185"/>
  <c r="BE187"/>
  <c r="BE189"/>
  <c r="BE193"/>
  <c r="BE206"/>
  <c r="BE127"/>
  <c r="BE133"/>
  <c r="BE139"/>
  <c r="BE141"/>
  <c r="BE145"/>
  <c r="BE147"/>
  <c r="BE159"/>
  <c r="BE167"/>
  <c r="BE195"/>
  <c r="BE209"/>
  <c r="BE131"/>
  <c r="BE143"/>
  <c r="BE153"/>
  <c r="BE178"/>
  <c r="BE181"/>
  <c r="BE191"/>
  <c r="BE213"/>
  <c r="BE216"/>
  <c r="E84" i="2"/>
  <c r="F91"/>
  <c r="J124"/>
  <c r="BE141"/>
  <c r="BE145"/>
  <c r="BE147"/>
  <c r="BE149"/>
  <c r="BE151"/>
  <c r="BE155"/>
  <c r="BE159"/>
  <c r="BE169"/>
  <c r="BE171"/>
  <c r="BE175"/>
  <c r="BE179"/>
  <c r="BE185"/>
  <c r="BE189"/>
  <c r="BE204"/>
  <c r="BE213"/>
  <c r="BE215"/>
  <c r="BE217"/>
  <c r="BE236"/>
  <c r="BE265"/>
  <c r="BE273"/>
  <c r="BE287"/>
  <c r="BE297"/>
  <c r="BE307"/>
  <c r="BE309"/>
  <c r="BE335"/>
  <c r="BE347"/>
  <c r="BE349"/>
  <c r="BE181"/>
  <c r="BE221"/>
  <c r="BE228"/>
  <c r="BE240"/>
  <c r="BE248"/>
  <c r="BE269"/>
  <c r="BE277"/>
  <c r="BE279"/>
  <c r="BE281"/>
  <c r="BE291"/>
  <c r="BE295"/>
  <c r="BE301"/>
  <c r="BE303"/>
  <c r="BE315"/>
  <c r="BE319"/>
  <c r="BE327"/>
  <c r="BE329"/>
  <c r="BE331"/>
  <c r="BE339"/>
  <c r="BE343"/>
  <c r="BE351"/>
  <c r="BE355"/>
  <c r="BE370"/>
  <c r="BE381"/>
  <c r="BE393"/>
  <c r="BE396"/>
  <c r="BE408"/>
  <c r="BE410"/>
  <c r="BE133"/>
  <c r="BE167"/>
  <c r="BE187"/>
  <c r="BE195"/>
  <c r="BE202"/>
  <c r="BE219"/>
  <c r="BE224"/>
  <c r="BE244"/>
  <c r="BE252"/>
  <c r="BE258"/>
  <c r="BE260"/>
  <c r="BE267"/>
  <c r="BE275"/>
  <c r="BE293"/>
  <c r="BE299"/>
  <c r="BE313"/>
  <c r="BE321"/>
  <c r="BE323"/>
  <c r="BE325"/>
  <c r="BE345"/>
  <c r="BE353"/>
  <c r="BE357"/>
  <c r="BE362"/>
  <c r="BE387"/>
  <c r="BE400"/>
  <c r="BE405"/>
  <c r="BE413"/>
  <c r="BE417"/>
  <c r="BE137"/>
  <c r="BE165"/>
  <c r="BE173"/>
  <c r="BE183"/>
  <c r="BE193"/>
  <c r="BE207"/>
  <c r="BE211"/>
  <c r="BE232"/>
  <c r="BE256"/>
  <c r="BE271"/>
  <c r="BE283"/>
  <c r="BE285"/>
  <c r="BE289"/>
  <c r="BE305"/>
  <c r="BE311"/>
  <c r="BE317"/>
  <c r="BE333"/>
  <c r="BE337"/>
  <c r="BE341"/>
  <c r="BE360"/>
  <c r="BE366"/>
  <c r="BE374"/>
  <c r="BE376"/>
  <c r="F36"/>
  <c r="BC95" i="1"/>
  <c r="F37" i="2"/>
  <c r="BD95" i="1" s="1"/>
  <c r="F37" i="4"/>
  <c r="BD97" i="1"/>
  <c r="J34" i="2"/>
  <c r="AW95" i="1" s="1"/>
  <c r="F36" i="3"/>
  <c r="BC96" i="1"/>
  <c r="F34" i="3"/>
  <c r="BA96" i="1" s="1"/>
  <c r="F35" i="4"/>
  <c r="BB97" i="1"/>
  <c r="F34" i="2"/>
  <c r="BA95" i="1" s="1"/>
  <c r="J34" i="3"/>
  <c r="AW96" i="1"/>
  <c r="J34" i="4"/>
  <c r="AW97" i="1" s="1"/>
  <c r="F36" i="4"/>
  <c r="BC97" i="1"/>
  <c r="F35" i="2"/>
  <c r="BB95" i="1" s="1"/>
  <c r="F37" i="3"/>
  <c r="BD96" i="1"/>
  <c r="F35" i="3"/>
  <c r="BB96" i="1" s="1"/>
  <c r="F34" i="4"/>
  <c r="BA97" i="1"/>
  <c r="P131" i="2" l="1"/>
  <c r="P130" s="1"/>
  <c r="AU95" i="1" s="1"/>
  <c r="AU94" s="1"/>
  <c r="BK119" i="4"/>
  <c r="J119"/>
  <c r="J96" s="1"/>
  <c r="R131" i="2"/>
  <c r="R130" s="1"/>
  <c r="T125" i="3"/>
  <c r="T124" s="1"/>
  <c r="T131" i="2"/>
  <c r="T130" s="1"/>
  <c r="BK131"/>
  <c r="BK130" s="1"/>
  <c r="J130" s="1"/>
  <c r="J95" s="1"/>
  <c r="J120" i="4"/>
  <c r="J97"/>
  <c r="BK197" i="3"/>
  <c r="BK125" s="1"/>
  <c r="BK124" s="1"/>
  <c r="J124" s="1"/>
  <c r="J95" s="1"/>
  <c r="BK406" i="2"/>
  <c r="J406" s="1"/>
  <c r="J106" s="1"/>
  <c r="J33"/>
  <c r="AV95" i="1"/>
  <c r="AT95" s="1"/>
  <c r="F33" i="3"/>
  <c r="AZ96" i="1"/>
  <c r="J33" i="4"/>
  <c r="AV97" i="1" s="1"/>
  <c r="AT97" s="1"/>
  <c r="BD94"/>
  <c r="W33"/>
  <c r="BA94"/>
  <c r="AW94" s="1"/>
  <c r="AK30" s="1"/>
  <c r="J33" i="3"/>
  <c r="AV96" i="1" s="1"/>
  <c r="AT96" s="1"/>
  <c r="F33" i="4"/>
  <c r="AZ97" i="1"/>
  <c r="BB94"/>
  <c r="W31" s="1"/>
  <c r="BC94"/>
  <c r="W32"/>
  <c r="F33" i="2"/>
  <c r="AZ95" i="1" s="1"/>
  <c r="J131" i="2" l="1"/>
  <c r="J96" s="1"/>
  <c r="J197" i="3"/>
  <c r="J101" s="1"/>
  <c r="J125"/>
  <c r="J96" s="1"/>
  <c r="BK118" i="4"/>
  <c r="J118" s="1"/>
  <c r="J95" s="1"/>
  <c r="AX94" i="1"/>
  <c r="W30"/>
  <c r="J30" i="3"/>
  <c r="AG96" i="1" s="1"/>
  <c r="J30" i="2"/>
  <c r="AG95" i="1"/>
  <c r="AZ94"/>
  <c r="W29" s="1"/>
  <c r="AY94"/>
  <c r="J39" i="3" l="1"/>
  <c r="J39" i="2"/>
  <c r="AN95" i="1"/>
  <c r="AN96"/>
  <c r="AV94"/>
  <c r="AK29" s="1"/>
  <c r="J30" i="4"/>
  <c r="AG97" i="1" s="1"/>
  <c r="AG94" s="1"/>
  <c r="AK26" s="1"/>
  <c r="J39" i="4" l="1"/>
  <c r="AN97" i="1"/>
  <c r="AK35"/>
  <c r="AT94"/>
  <c r="AN94"/>
</calcChain>
</file>

<file path=xl/sharedStrings.xml><?xml version="1.0" encoding="utf-8"?>
<sst xmlns="http://schemas.openxmlformats.org/spreadsheetml/2006/main" count="5181" uniqueCount="852">
  <si>
    <t>Export Komplet</t>
  </si>
  <si>
    <t/>
  </si>
  <si>
    <t>2.0</t>
  </si>
  <si>
    <t>ZAMOK</t>
  </si>
  <si>
    <t>False</t>
  </si>
  <si>
    <t>{a906e4d9-098d-4130-aed4-32353fa0eb91}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</si>
  <si>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</si>
  <si>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</si>
  <si>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</si>
  <si>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</si>
  <si>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</si>
  <si>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</si>
  <si>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</si>
  <si>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</si>
  <si>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DRNHOLNAMSVOBODY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</si>
  <si>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</si>
  <si>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</si>
  <si>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DRNHOLEC, náměstí Svobody - rekonstrukce vodovodu</t>
  </si>
  <si>
    <t>KSO:</t>
  </si>
  <si>
    <t>827 13 1</t>
  </si>
  <si>
    <t>CC-CZ:</t>
  </si>
  <si>
    <t>22221</t>
  </si>
  <si>
    <t>Místo:</t>
  </si>
  <si>
    <t>Drnholec</t>
  </si>
  <si>
    <t>Datum:</t>
  </si>
  <si>
    <t>15. 6. 2023</t>
  </si>
  <si>
    <t>CZ-CPV:</t>
  </si>
  <si>
    <t>45000000-7</t>
  </si>
  <si>
    <t>CZ-CPA:</t>
  </si>
  <si>
    <t>42.21.12</t>
  </si>
  <si>
    <t>Zadavatel:</t>
  </si>
  <si>
    <t>IČ:</t>
  </si>
  <si>
    <t>Vodovody a kanalizace Břeclav,a.s.</t>
  </si>
  <si>
    <t>DIČ:</t>
  </si>
  <si>
    <t>Uchazeč:</t>
  </si>
  <si>
    <t>Vyplň údaj</t>
  </si>
  <si>
    <t>Projektant:</t>
  </si>
  <si>
    <t>Jiří Třináctý, DiS.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</si>
  <si>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</si>
  <si>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</si>
  <si>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</si>
  <si>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</si>
  <si>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</si>
  <si>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</si>
  <si>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</si>
  <si>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</si>
  <si>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</si>
  <si>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</si>
  <si>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</si>
  <si>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</si>
  <si>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</si>
  <si>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</si>
  <si>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</si>
  <si>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</si>
  <si>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</si>
  <si>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</si>
  <si>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</si>
  <si>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</si>
  <si>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</si>
  <si>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</si>
  <si>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</si>
  <si>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</si>
  <si>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</si>
  <si>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</si>
  <si>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</si>
  <si>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</si>
  <si>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</si>
  <si>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</si>
  <si>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</si>
  <si>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</si>
  <si>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</si>
  <si>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</si>
  <si>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</si>
  <si>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</si>
  <si>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</si>
  <si>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</si>
  <si>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</si>
  <si>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</si>
  <si>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</si>
  <si>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</si>
  <si>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</si>
  <si>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</si>
  <si>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</si>
  <si>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</si>
  <si>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</si>
  <si>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</si>
  <si>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</si>
  <si>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Rekonstrukce vodovodu</t>
  </si>
  <si>
    <t>STA</t>
  </si>
  <si>
    <t>1</t>
  </si>
  <si>
    <t>{a63544ba-810d-4896-becf-ce718622831f}</t>
  </si>
  <si>
    <t>2</t>
  </si>
  <si>
    <t>SO 01.2</t>
  </si>
  <si>
    <t>Přepojení vodovodních přípojek</t>
  </si>
  <si>
    <t>{90fae4ac-3a33-4b5f-9d96-e7e9c22ba715}</t>
  </si>
  <si>
    <t>VRN</t>
  </si>
  <si>
    <t>Vedlejší rozpočtové náíklady</t>
  </si>
  <si>
    <t>{c7e35ed6-d67a-4109-a2ff-cfd9596b253d}</t>
  </si>
  <si>
    <t>KRYCÍ LIST SOUPISU PRACÍ</t>
  </si>
  <si>
    <t>Objekt:</t>
  </si>
  <si>
    <t>SO 01.1 - Rekonstrukce vodovodu</t>
  </si>
  <si>
    <t>Drnholec, nám.Svobody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</si>
  <si>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</si>
  <si>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</si>
  <si>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</si>
  <si>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</si>
  <si>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</si>
  <si>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</si>
  <si>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</si>
  <si>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</si>
  <si>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</si>
  <si>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</si>
  <si>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</si>
  <si>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</si>
  <si>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  99 - Přesun hmot</t>
  </si>
  <si>
    <t xml:space="preserve">    997 - Přesun sutě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</si>
  <si>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</si>
  <si>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</si>
  <si>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</si>
  <si>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</si>
  <si>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</si>
  <si>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</si>
  <si>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</si>
  <si>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</si>
  <si>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</si>
  <si>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</si>
  <si>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</si>
  <si>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</si>
  <si>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</si>
  <si>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</si>
  <si>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</si>
  <si>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</si>
  <si>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</si>
  <si>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</si>
  <si>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</si>
  <si>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</si>
  <si>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</si>
  <si>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</si>
  <si>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</si>
  <si>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</si>
  <si>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</si>
  <si>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</si>
  <si>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</si>
  <si>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2023 01</t>
  </si>
  <si>
    <t>4</t>
  </si>
  <si>
    <t>610709166</t>
  </si>
  <si>
    <t>VV</t>
  </si>
  <si>
    <t>(298,00-6,00-5,00)*1,50 "chodník"</t>
  </si>
  <si>
    <t>3,00*3,00 "montážní jáma"</t>
  </si>
  <si>
    <t>Součet</t>
  </si>
  <si>
    <t>113107223</t>
  </si>
  <si>
    <t>Odstranění podkladu z kameniva drceného tl přes 200 do 300 mm strojně pl přes 200 m2</t>
  </si>
  <si>
    <t>644293880</t>
  </si>
  <si>
    <t>3,00*3,00*3 "montážní jámy"</t>
  </si>
  <si>
    <t>298,00*1,50 "podklad pod chodníkem a asf.plochami"</t>
  </si>
  <si>
    <t>3</t>
  </si>
  <si>
    <t>113107243</t>
  </si>
  <si>
    <t>Odstranění povrchu živičného tl přes 100 do 150 mm strojně pl přes 200 m2</t>
  </si>
  <si>
    <t>-633565263</t>
  </si>
  <si>
    <t>(5,00+6,00)*1,00 "překopy"</t>
  </si>
  <si>
    <t>3,00*3,00*2 "montážní jámy</t>
  </si>
  <si>
    <t>113201111</t>
  </si>
  <si>
    <t xml:space="preserve">Vytrhání obrub chodníkových </t>
  </si>
  <si>
    <t>m</t>
  </si>
  <si>
    <t>1189619650</t>
  </si>
  <si>
    <t>298,00-6,00-5,00  "chodník-jednostranně"</t>
  </si>
  <si>
    <t>5</t>
  </si>
  <si>
    <t>115101201</t>
  </si>
  <si>
    <t>Čerpání vody na dopravní výšku do 10 m průměrný přítok do 500 l/min</t>
  </si>
  <si>
    <t>hod</t>
  </si>
  <si>
    <t>1809477260</t>
  </si>
  <si>
    <t>10*24 "10 dní"</t>
  </si>
  <si>
    <t>6</t>
  </si>
  <si>
    <t>115101301</t>
  </si>
  <si>
    <t>Pohotovost čerpací soupravy pro dopravní výšku do 10 m přítok do 500 l/min</t>
  </si>
  <si>
    <t>den</t>
  </si>
  <si>
    <t>-419950937</t>
  </si>
  <si>
    <t>10</t>
  </si>
  <si>
    <t>7</t>
  </si>
  <si>
    <t>119001405</t>
  </si>
  <si>
    <t>Dočasné zajištění potrubí z plstických hmot DN do 200 mm</t>
  </si>
  <si>
    <t>2088642323</t>
  </si>
  <si>
    <t>1*1,00 "STL plynovod"</t>
  </si>
  <si>
    <t>10*1,00 "křížení s přípojkami uličních vpustí"</t>
  </si>
  <si>
    <t>8</t>
  </si>
  <si>
    <t>119001421</t>
  </si>
  <si>
    <t>Dočasné zajištění kabelů a kabelových tratí ze 3 volně ložených kabelů</t>
  </si>
  <si>
    <t>-1675608927</t>
  </si>
  <si>
    <t>1*1,00 "kabel NN"</t>
  </si>
  <si>
    <t>3*1,00 "CETIN"</t>
  </si>
  <si>
    <t>9</t>
  </si>
  <si>
    <t>122251104</t>
  </si>
  <si>
    <t>Odkopávky a prokopávky nezapažené v hornině třídy těžitelnosti I skupiny 3 objem do 500 m3 strojně</t>
  </si>
  <si>
    <t>m3</t>
  </si>
  <si>
    <t>-352984873</t>
  </si>
  <si>
    <t>(298,00-6,00-5,00)*1,50*0,25 "chodník-kufr při opravě chodníku"</t>
  </si>
  <si>
    <t>3,00*3,00*0,25 "montážní jáma-kufr při opravě chodníku"</t>
  </si>
  <si>
    <t>(5,00+6,00)*1,00*0,50 "překopy-kufr pod asf.plochami"</t>
  </si>
  <si>
    <t>3,00*3,00*0,50*2 "montážní jámy-kufr pod asf.plochami"</t>
  </si>
  <si>
    <t>129001101</t>
  </si>
  <si>
    <t>Příplatek za ztížení odkopávky nebo prokopávky v blízkosti inženýrských sítí</t>
  </si>
  <si>
    <t>1834951236</t>
  </si>
  <si>
    <t>2,00*2,00*1,00*15</t>
  </si>
  <si>
    <t>11</t>
  </si>
  <si>
    <t>132254205</t>
  </si>
  <si>
    <t>Hloubení zapažených rýh š do 2000 mm v hornině třídy těžitelnosti I skupiny 3 objem do 1000 m3</t>
  </si>
  <si>
    <t>585409901</t>
  </si>
  <si>
    <t>525,72 "viz.kubaturové listy"</t>
  </si>
  <si>
    <t>12</t>
  </si>
  <si>
    <t>141721215</t>
  </si>
  <si>
    <t xml:space="preserve">Řízený zemní protlak délky do 50 m hl do 6 m se zatažením potrubí průměru vrtu přes 180 do 225 mm </t>
  </si>
  <si>
    <t>536750787</t>
  </si>
  <si>
    <t>9,00</t>
  </si>
  <si>
    <t>13</t>
  </si>
  <si>
    <t>151811131</t>
  </si>
  <si>
    <t>Osazení pažicího boxu hl výkopu do 4 m š do 1,2 m</t>
  </si>
  <si>
    <t>-504161749</t>
  </si>
  <si>
    <t>954,24 "viz. kubaturové listy"</t>
  </si>
  <si>
    <t>14</t>
  </si>
  <si>
    <t>151811231</t>
  </si>
  <si>
    <t>Odstranění pažicího boxu hl výkopu do 4 m š do 1,2 m</t>
  </si>
  <si>
    <t>-1644671359</t>
  </si>
  <si>
    <t>954,24"viz. kubaturové listy"</t>
  </si>
  <si>
    <t>162751117</t>
  </si>
  <si>
    <t>Vodorovné přemístění přes 9 000 do 10000 m výkopku/sypaniny z horniny třídy těžitelnosti I skupiny 1 až 3</t>
  </si>
  <si>
    <t>-1438283755</t>
  </si>
  <si>
    <t>124,375 "odvoz zásypového materiálu odtěženého z kufru zpevněných ploch na meziskládku do 10-ti km"</t>
  </si>
  <si>
    <t>525,720 "odvoz přabytečné zeminy na skládku"</t>
  </si>
  <si>
    <t>16</t>
  </si>
  <si>
    <t>162751119</t>
  </si>
  <si>
    <t>Příplatek k vodorovnému přemístění výkopku/sypaniny z horniny třídy těžitelnosti I skupiny 1 až 3 ZKD 1000 m přes 10000 m</t>
  </si>
  <si>
    <t>-971585556</t>
  </si>
  <si>
    <t>525,72*10 "+10km"</t>
  </si>
  <si>
    <t>17</t>
  </si>
  <si>
    <t>171151103</t>
  </si>
  <si>
    <t>Uložení sypaniny z hornin soudržných do násypů zhutněných strojně</t>
  </si>
  <si>
    <t>561267004</t>
  </si>
  <si>
    <t>18</t>
  </si>
  <si>
    <t>171201221</t>
  </si>
  <si>
    <t>Poplatek za uložení na skládce (skládkovné) zeminy a kamení kód odpadu 17 05 04</t>
  </si>
  <si>
    <t>t</t>
  </si>
  <si>
    <t>-728830713</t>
  </si>
  <si>
    <t>525,72*2,00</t>
  </si>
  <si>
    <t>19</t>
  </si>
  <si>
    <t>174151101</t>
  </si>
  <si>
    <t>Zásyp jam, šachet rýh nebo kolem objektů sypaninou se zhutněním</t>
  </si>
  <si>
    <t>717029344</t>
  </si>
  <si>
    <t>525,70-32,52-133,332"objem rýh-lože-obsyp"</t>
  </si>
  <si>
    <t>20</t>
  </si>
  <si>
    <t>M</t>
  </si>
  <si>
    <t>58331200</t>
  </si>
  <si>
    <t>štěrkopísek netříděný</t>
  </si>
  <si>
    <t>655597880</t>
  </si>
  <si>
    <t>359,848*2,00</t>
  </si>
  <si>
    <t>175151101</t>
  </si>
  <si>
    <t>Obsypání potrubí strojně sypaninou bez prohození, uloženou do 3 m</t>
  </si>
  <si>
    <t>-927338646</t>
  </si>
  <si>
    <t>3,00*3,00*0,41*3 "v montážních jamách"</t>
  </si>
  <si>
    <t>298,20*1,00*0,41 "pod potrubí ve výkopu"</t>
  </si>
  <si>
    <t>22</t>
  </si>
  <si>
    <t>58337303</t>
  </si>
  <si>
    <t>štěrkopísek frakce 0/8</t>
  </si>
  <si>
    <t>935875290</t>
  </si>
  <si>
    <t>133,332*2,00</t>
  </si>
  <si>
    <t>23</t>
  </si>
  <si>
    <t>181951112</t>
  </si>
  <si>
    <t>Úprava pláně v hornině třídy těžitelnosti I skupiny 1 až 3 se zhutněním strojně</t>
  </si>
  <si>
    <t>1014077997</t>
  </si>
  <si>
    <t>(298,00-6,00-5,00)*1,50"chodník-pláň"</t>
  </si>
  <si>
    <t>3,00*3,00*0,25 "montážní jáma-pláň"</t>
  </si>
  <si>
    <t>(5,00+6,00)*1,00 "překopy-kufr pod asf.plochami"</t>
  </si>
  <si>
    <t>3,00*3,00*2 "montážní jámy-kufr pod asf.plochami"</t>
  </si>
  <si>
    <t>Svislé a kompletní konstrukce</t>
  </si>
  <si>
    <t>24</t>
  </si>
  <si>
    <t>338171113</t>
  </si>
  <si>
    <t>Osazování sloupků ocelových orientačních do 2 m se zabetonováním včetně tabulek</t>
  </si>
  <si>
    <t>kus</t>
  </si>
  <si>
    <t>-1189738261</t>
  </si>
  <si>
    <t>25</t>
  </si>
  <si>
    <t>55342260</t>
  </si>
  <si>
    <t>sloupek orientační 2000/48x1,5mm s tabulkou</t>
  </si>
  <si>
    <t>33722026</t>
  </si>
  <si>
    <t>Vodorovné konstrukce</t>
  </si>
  <si>
    <t>26</t>
  </si>
  <si>
    <t>451572111</t>
  </si>
  <si>
    <t>Lože pod potrubí otevřený výkop z kameniva drobného těženého</t>
  </si>
  <si>
    <t>18974926</t>
  </si>
  <si>
    <t>3,00*3,00*0,10*3 "v montážních jamách"</t>
  </si>
  <si>
    <t>298,20*1,00*0,10 "pod potrubí ve výkopu"</t>
  </si>
  <si>
    <t>27</t>
  </si>
  <si>
    <t>59213010</t>
  </si>
  <si>
    <t>žlab kabelový betonový k ochraně zemního drátovodného vedení 100x31x26cm</t>
  </si>
  <si>
    <t>-2124133829</t>
  </si>
  <si>
    <t>4,00</t>
  </si>
  <si>
    <t>28</t>
  </si>
  <si>
    <t>59213006</t>
  </si>
  <si>
    <t>deska krycí betonová 500x310/210x55mm</t>
  </si>
  <si>
    <t>-1794533293</t>
  </si>
  <si>
    <t>29</t>
  </si>
  <si>
    <t>452111141</t>
  </si>
  <si>
    <t>Osazení betonových kabelových žlabů a krycích desek</t>
  </si>
  <si>
    <t>1618543079</t>
  </si>
  <si>
    <t>4+8</t>
  </si>
  <si>
    <t>30</t>
  </si>
  <si>
    <t>452313131</t>
  </si>
  <si>
    <t>Podkladní bloky z betonu prostého bez zvýšených nároků na prostředí tř. C 12/15 otevřený výkop</t>
  </si>
  <si>
    <t>-1021789616</t>
  </si>
  <si>
    <t>0,08*1+0,25*2+0,02*11+0,04*8+0,04*3</t>
  </si>
  <si>
    <t>31</t>
  </si>
  <si>
    <t>452353101</t>
  </si>
  <si>
    <t>Bednění podkladních bloků otevřený výkop</t>
  </si>
  <si>
    <t>-232537697</t>
  </si>
  <si>
    <t>0,55*1+1,00*2+0,13*11+0,15*8+0,27*3</t>
  </si>
  <si>
    <t>32</t>
  </si>
  <si>
    <t>452361111</t>
  </si>
  <si>
    <t>Výztuž podkladních desek nebo bloků nebo pražců otevřený výkop z betonářské oceli 10 216</t>
  </si>
  <si>
    <t>-1224174063</t>
  </si>
  <si>
    <t>(0,666*8+0,800*3)*0,001</t>
  </si>
  <si>
    <t>Komunikace pozemní</t>
  </si>
  <si>
    <t>33</t>
  </si>
  <si>
    <t>564801012</t>
  </si>
  <si>
    <t>Podklad ze štěrkodrtě ŠD plochy do 100 m2 tl 40 mm</t>
  </si>
  <si>
    <t>-997770174</t>
  </si>
  <si>
    <t>34</t>
  </si>
  <si>
    <t>564851011</t>
  </si>
  <si>
    <t>Podklad ze štěrkodrtě ŠD plochy do 100 m2 tl 150 mm</t>
  </si>
  <si>
    <t>367990007</t>
  </si>
  <si>
    <t>35</t>
  </si>
  <si>
    <t>564871011</t>
  </si>
  <si>
    <t>Podklad ze štěrkodrtě ŠD plochy do 100 m2 tl 250 mm</t>
  </si>
  <si>
    <t>-1151956778</t>
  </si>
  <si>
    <t>3,00*3,00*2 "montážní jámy"</t>
  </si>
  <si>
    <t>36</t>
  </si>
  <si>
    <t>567122112</t>
  </si>
  <si>
    <t>Podklad ze směsi stmelené cementem SC C 8/10 (KSC I) tl 130 mm</t>
  </si>
  <si>
    <t>-26164225</t>
  </si>
  <si>
    <t>37</t>
  </si>
  <si>
    <t>573111111</t>
  </si>
  <si>
    <t>Postřik živičný infiltrační s posypem z asfaltu množství 0,60 kg/m2</t>
  </si>
  <si>
    <t>1495835602</t>
  </si>
  <si>
    <t>38</t>
  </si>
  <si>
    <t>573211107</t>
  </si>
  <si>
    <t>Postřik živičný spojovací z asfaltu v množství 0,30 kg/m2</t>
  </si>
  <si>
    <t>-573170367</t>
  </si>
  <si>
    <t>39</t>
  </si>
  <si>
    <t>577134111</t>
  </si>
  <si>
    <t>Asfaltový beton vrstva obrusná ACO 11 (ABS) tř. I tl 40 mm š do 3 m z nemodifikovaného asfaltu</t>
  </si>
  <si>
    <t>238808412</t>
  </si>
  <si>
    <t>40</t>
  </si>
  <si>
    <t>577165112</t>
  </si>
  <si>
    <t>Asfaltový beton vrstva ložní ACL 16 (ABH) tl 70 mm š do 3 m z nemodifikovaného asfaltu</t>
  </si>
  <si>
    <t>-358737330</t>
  </si>
  <si>
    <t>41</t>
  </si>
  <si>
    <t>591241111</t>
  </si>
  <si>
    <t>Kladení dlažby z kostek drobných z kamene na MC tl 50 mm</t>
  </si>
  <si>
    <t>1759946701</t>
  </si>
  <si>
    <t>0,50*8+1,00*3 "kolem poklopů šoupat a hydrantů"</t>
  </si>
  <si>
    <t>42</t>
  </si>
  <si>
    <t>58381014</t>
  </si>
  <si>
    <t>kostka řezanoštípaná dlažební žula 10x10x8cm</t>
  </si>
  <si>
    <t>332457527</t>
  </si>
  <si>
    <t>11,50 "kolem poklopů šoupat a hydrantů"</t>
  </si>
  <si>
    <t>43</t>
  </si>
  <si>
    <t>596211113</t>
  </si>
  <si>
    <t>Kladení zámkové dlažby komunikací pro pěší ručně tl 60 mm skupiny A pl přes 300 m2</t>
  </si>
  <si>
    <t>1291985206</t>
  </si>
  <si>
    <t>Trubní vedení</t>
  </si>
  <si>
    <t>44</t>
  </si>
  <si>
    <t>850245121</t>
  </si>
  <si>
    <t>Výřez nebo výsek na potrubí z trub litinových tlakových nebo plastických hmot DN 80</t>
  </si>
  <si>
    <t>-301198263</t>
  </si>
  <si>
    <t>45</t>
  </si>
  <si>
    <t>850265121</t>
  </si>
  <si>
    <t>Výřez nebo výsek na potrubí z trub litinových tlakových nebo plastických hmot DN 100</t>
  </si>
  <si>
    <t>610060513</t>
  </si>
  <si>
    <t>46</t>
  </si>
  <si>
    <t>857242122</t>
  </si>
  <si>
    <t>Montáž litinových tvarovek jednoosých přírubových otevřený výkop DN 80</t>
  </si>
  <si>
    <t>-867292034</t>
  </si>
  <si>
    <t>47</t>
  </si>
  <si>
    <t>55254047</t>
  </si>
  <si>
    <t>koleno 90° s patkou přírubové litinové vodovodní N-kus PN10/40 DN 80</t>
  </si>
  <si>
    <t>-47665709</t>
  </si>
  <si>
    <t>48</t>
  </si>
  <si>
    <t>850008020016</t>
  </si>
  <si>
    <t>TVAROVKA FF KUS 80/200</t>
  </si>
  <si>
    <t>864291647</t>
  </si>
  <si>
    <t>49</t>
  </si>
  <si>
    <t>857262122</t>
  </si>
  <si>
    <t>Montáž litinových tvarovek jednoosých přírubových otevřený výkop DN 100</t>
  </si>
  <si>
    <t>1054580153</t>
  </si>
  <si>
    <t>50</t>
  </si>
  <si>
    <t>797410000016</t>
  </si>
  <si>
    <t>SPOJKA 100 (104-132)</t>
  </si>
  <si>
    <t>-104972420</t>
  </si>
  <si>
    <t>51</t>
  </si>
  <si>
    <t>855010008016</t>
  </si>
  <si>
    <t>TVAROVKA REDUKČNÍ FFR 100-80</t>
  </si>
  <si>
    <t>-642099702</t>
  </si>
  <si>
    <t>52</t>
  </si>
  <si>
    <t>857263131</t>
  </si>
  <si>
    <t>Montáž litinových tvarovek odbočných hrdlových otevřený výkop s integrovaným těsněním DN 100</t>
  </si>
  <si>
    <t>297603515</t>
  </si>
  <si>
    <t>53</t>
  </si>
  <si>
    <t>851010010016</t>
  </si>
  <si>
    <t>TVAROVKA T KUS 100-100</t>
  </si>
  <si>
    <t>-1297958510</t>
  </si>
  <si>
    <t>54</t>
  </si>
  <si>
    <t>871251211</t>
  </si>
  <si>
    <t>Montáž potrubí z PE100 SDR 11 otevřený výkop svařovaných elektrotvarovkou D 110 x 10,0 mm</t>
  </si>
  <si>
    <t>1511815001</t>
  </si>
  <si>
    <t>308,70</t>
  </si>
  <si>
    <t>55</t>
  </si>
  <si>
    <t>28613557</t>
  </si>
  <si>
    <t>potrubí dvouvrstvé PE100 RC SDR11 110x10,0 dl 12m</t>
  </si>
  <si>
    <t>1590871802</t>
  </si>
  <si>
    <t>308,7*1,015 'Přepočtené koeficientem množství</t>
  </si>
  <si>
    <t>56</t>
  </si>
  <si>
    <t>871351222</t>
  </si>
  <si>
    <t>Montáž potrubí z PE100 SDR 17 otevřený výkop svařovaných elektrotvarovkou D 225 x 12,8 mm</t>
  </si>
  <si>
    <t>-1343772914</t>
  </si>
  <si>
    <t>9,00"potrubí chráničky"</t>
  </si>
  <si>
    <t>57</t>
  </si>
  <si>
    <t>28613582</t>
  </si>
  <si>
    <t>potrubí dvouvrstvé PE100 RC SDR17 225x12,8 dl 12m</t>
  </si>
  <si>
    <t>1456255593</t>
  </si>
  <si>
    <t>58</t>
  </si>
  <si>
    <t>877241201</t>
  </si>
  <si>
    <t>Montáž tvarovek svařovaných na tupo na vodovodním potrubí z PE trub d 90</t>
  </si>
  <si>
    <t>-1066591801</t>
  </si>
  <si>
    <t>59</t>
  </si>
  <si>
    <t>753800013</t>
  </si>
  <si>
    <t>Lemový nákružek d 90</t>
  </si>
  <si>
    <t>-1304819089</t>
  </si>
  <si>
    <t>60</t>
  </si>
  <si>
    <t>727700313</t>
  </si>
  <si>
    <t>Otočná příruba d 90 PP/Steel</t>
  </si>
  <si>
    <t>1253657058</t>
  </si>
  <si>
    <t>61</t>
  </si>
  <si>
    <t>877251101</t>
  </si>
  <si>
    <t>Montáž elektrospojek na vodovodním potrubí z PE trub d 110</t>
  </si>
  <si>
    <t>-68490702</t>
  </si>
  <si>
    <t>7+52+3 "el.spojek a el.tvarovek sedlových"</t>
  </si>
  <si>
    <t>62</t>
  </si>
  <si>
    <t>28615975</t>
  </si>
  <si>
    <t>elektrospojka SDR11 PE 100 PN16 D 110mm</t>
  </si>
  <si>
    <t>126536854</t>
  </si>
  <si>
    <t>7+52</t>
  </si>
  <si>
    <t>63</t>
  </si>
  <si>
    <t>193135009</t>
  </si>
  <si>
    <t>Elektrotvarovka sedlová  d 110-90</t>
  </si>
  <si>
    <t>1109933471</t>
  </si>
  <si>
    <t>64</t>
  </si>
  <si>
    <t>877251110</t>
  </si>
  <si>
    <t>Montáž elektrokolen 45° na vodovodním potrubí z PE trub d 110</t>
  </si>
  <si>
    <t>1133297027</t>
  </si>
  <si>
    <t>65</t>
  </si>
  <si>
    <t>28614949</t>
  </si>
  <si>
    <t>elektrokoleno 45° PE 100 PN16 D 110mm</t>
  </si>
  <si>
    <t>-2044668754</t>
  </si>
  <si>
    <t>66</t>
  </si>
  <si>
    <t>877251201</t>
  </si>
  <si>
    <t>Montáž tvarovek svařovaných na tupo na vodovodním potrubí z PE trub d 110</t>
  </si>
  <si>
    <t>-1534021369</t>
  </si>
  <si>
    <t>67</t>
  </si>
  <si>
    <t>753800014</t>
  </si>
  <si>
    <t>Lemový nákružek d 110</t>
  </si>
  <si>
    <t>485820049</t>
  </si>
  <si>
    <t>68</t>
  </si>
  <si>
    <t>727700314</t>
  </si>
  <si>
    <t>Otočná příruba d 110 PP/Steel</t>
  </si>
  <si>
    <t>2063088704</t>
  </si>
  <si>
    <t>69</t>
  </si>
  <si>
    <t>753091014</t>
  </si>
  <si>
    <t>Oblouk 11° d 110, PE 100 RC</t>
  </si>
  <si>
    <t>-1246385314</t>
  </si>
  <si>
    <t>70</t>
  </si>
  <si>
    <t>753071014</t>
  </si>
  <si>
    <t>Oblouk 60° d 110, PE 100 RC</t>
  </si>
  <si>
    <t>-197854830</t>
  </si>
  <si>
    <t>71</t>
  </si>
  <si>
    <t>891241112</t>
  </si>
  <si>
    <t>Montáž vodovodních šoupátek otevřený výkop DN 80</t>
  </si>
  <si>
    <t>-302106788</t>
  </si>
  <si>
    <t>72</t>
  </si>
  <si>
    <t>42291073</t>
  </si>
  <si>
    <t xml:space="preserve">souprava zemní pro šoupátka DN 65-80mm </t>
  </si>
  <si>
    <t>555903246</t>
  </si>
  <si>
    <t>73</t>
  </si>
  <si>
    <t>42221116</t>
  </si>
  <si>
    <t>šoupátko s přírubami voda DN 80 PN16</t>
  </si>
  <si>
    <t>-739392353</t>
  </si>
  <si>
    <t>74</t>
  </si>
  <si>
    <t>891247112</t>
  </si>
  <si>
    <t>Montáž hydrantů podzemních DN 80</t>
  </si>
  <si>
    <t>-451695130</t>
  </si>
  <si>
    <t>75</t>
  </si>
  <si>
    <t>42273590</t>
  </si>
  <si>
    <t>hydrant podzemní DN 80 PN 16</t>
  </si>
  <si>
    <t>-1706820785</t>
  </si>
  <si>
    <t>76</t>
  </si>
  <si>
    <t>891261112</t>
  </si>
  <si>
    <t>Montáž vodovodních šoupátek otevřený výkop DN 100</t>
  </si>
  <si>
    <t>-1025784237</t>
  </si>
  <si>
    <t>77</t>
  </si>
  <si>
    <t>42291074</t>
  </si>
  <si>
    <t xml:space="preserve">souprava zemní pro šoupátka DN 100-150mm </t>
  </si>
  <si>
    <t>1437408776</t>
  </si>
  <si>
    <t>78</t>
  </si>
  <si>
    <t>42221117</t>
  </si>
  <si>
    <t>šoupátko s přírubami voda DN 100 PN16</t>
  </si>
  <si>
    <t>-1520697671</t>
  </si>
  <si>
    <t>79</t>
  </si>
  <si>
    <t>892273122</t>
  </si>
  <si>
    <t>Proplach a dezinfekce vodovodního potrubí DN od 80 do 125</t>
  </si>
  <si>
    <t>476517524</t>
  </si>
  <si>
    <t>80</t>
  </si>
  <si>
    <t>899401112</t>
  </si>
  <si>
    <t>Osazení poklopů litinových šoupátkových</t>
  </si>
  <si>
    <t>-690184859</t>
  </si>
  <si>
    <t>3+5</t>
  </si>
  <si>
    <t>81</t>
  </si>
  <si>
    <t>42291352</t>
  </si>
  <si>
    <t>poklop litinový šoupátkový pro zemní soupravy osazení do terénu a do vozovky</t>
  </si>
  <si>
    <t>1405730303</t>
  </si>
  <si>
    <t>82</t>
  </si>
  <si>
    <t>899401113</t>
  </si>
  <si>
    <t>Osazení poklopů litinových hydrantových</t>
  </si>
  <si>
    <t>-1623347450</t>
  </si>
  <si>
    <t>83</t>
  </si>
  <si>
    <t>42291452</t>
  </si>
  <si>
    <t>poklop litinový hydrantový DN 80</t>
  </si>
  <si>
    <t>673803463</t>
  </si>
  <si>
    <t>84</t>
  </si>
  <si>
    <t>899721111</t>
  </si>
  <si>
    <t>Signalizační vodič DN do 150 mm na potrubí</t>
  </si>
  <si>
    <t>-2067838603</t>
  </si>
  <si>
    <t>330,00</t>
  </si>
  <si>
    <t>85</t>
  </si>
  <si>
    <t>34140844</t>
  </si>
  <si>
    <t>vodič siganlizační 1x6mm2</t>
  </si>
  <si>
    <t>398378882</t>
  </si>
  <si>
    <t>86</t>
  </si>
  <si>
    <t>899722114</t>
  </si>
  <si>
    <t>Krytí potrubí z plastů výstražnou fólií z PVC 40 cm</t>
  </si>
  <si>
    <t>-66413602</t>
  </si>
  <si>
    <t>315,00</t>
  </si>
  <si>
    <t>87</t>
  </si>
  <si>
    <t>69311307</t>
  </si>
  <si>
    <t>výstražná fólie do výkopu š 400mm</t>
  </si>
  <si>
    <t>-579241586</t>
  </si>
  <si>
    <t>88</t>
  </si>
  <si>
    <t>899910212</t>
  </si>
  <si>
    <t>Výplň potrubí pod tlakem cementopopílkovou suspenzí délky potrubí přes 50 do 100 m</t>
  </si>
  <si>
    <t>-158404366</t>
  </si>
  <si>
    <t>2,03 "cca300m původního potrubí"</t>
  </si>
  <si>
    <t>89</t>
  </si>
  <si>
    <t>899911251</t>
  </si>
  <si>
    <t>Kluzná objímka výšky 41 mm vnějšího průměru potrubí přes 102 mm do 112 mm</t>
  </si>
  <si>
    <t>667900041</t>
  </si>
  <si>
    <t>90</t>
  </si>
  <si>
    <t>899913142</t>
  </si>
  <si>
    <t>Uzavírací manžeta chráničky potrubí DN 100 x 200</t>
  </si>
  <si>
    <t>45666852</t>
  </si>
  <si>
    <t>Ostatní konstrukce a práce-bourání</t>
  </si>
  <si>
    <t>91</t>
  </si>
  <si>
    <t>916231212</t>
  </si>
  <si>
    <t>Osazení chodníkového obrubníku betonového stojatého bez boční opěry do lože z betonu prostého</t>
  </si>
  <si>
    <t>1371765193</t>
  </si>
  <si>
    <t>92</t>
  </si>
  <si>
    <t>919731123</t>
  </si>
  <si>
    <t>Zarovnání styčné plochy podkladu nebo krytu živičného tl přes 100 do 200 mm</t>
  </si>
  <si>
    <t>168263278</t>
  </si>
  <si>
    <t>3,00*4 *2"montážní jámy"</t>
  </si>
  <si>
    <t>(5,00+6,00)*2 "překopy"</t>
  </si>
  <si>
    <t>93</t>
  </si>
  <si>
    <t>919732221</t>
  </si>
  <si>
    <t>Styčná spára napojení nového živičného povrchu na stávající za tepla š 15 mm hl 25 mm bez prořezání</t>
  </si>
  <si>
    <t>-2043930111</t>
  </si>
  <si>
    <t>94</t>
  </si>
  <si>
    <t>919735113</t>
  </si>
  <si>
    <t>Řezání stávajícího živičného krytu hl přes 100 do 150 mm</t>
  </si>
  <si>
    <t>-663885535</t>
  </si>
  <si>
    <t>95</t>
  </si>
  <si>
    <t>979024442</t>
  </si>
  <si>
    <t>Očištění vybouraných obrubníků a krajníků chodníkových</t>
  </si>
  <si>
    <t>149045331</t>
  </si>
  <si>
    <t>96</t>
  </si>
  <si>
    <t>979054451</t>
  </si>
  <si>
    <t>Očištění vybouraných zámkových dlaždic s původním spárováním z kameniva těženého</t>
  </si>
  <si>
    <t>2023243224</t>
  </si>
  <si>
    <t>99</t>
  </si>
  <si>
    <t>Přesun hmot</t>
  </si>
  <si>
    <t>97</t>
  </si>
  <si>
    <t>997002611</t>
  </si>
  <si>
    <t>Nakládání suti a vybouraných hmot</t>
  </si>
  <si>
    <t>-38848770</t>
  </si>
  <si>
    <t>((5,00+6,00)*1,00*0,15)*2,0 "asfalt-překopy"</t>
  </si>
  <si>
    <t>(3,00*3,00*0,15*2)*2,00 "asfalt-montážní jámy"</t>
  </si>
  <si>
    <t>(3,00*3,00*0,30*3)*2,00 "štěrk-montážní jámy"</t>
  </si>
  <si>
    <t>(298,00*1,50*0,30)*2,00 "štěrk-podklad pod chodníkem a asf.plochami"</t>
  </si>
  <si>
    <t>98</t>
  </si>
  <si>
    <t>997321511</t>
  </si>
  <si>
    <t>Vodorovná doprava suti a vybouraných hmot po suchu do 1 km</t>
  </si>
  <si>
    <t>2099836947</t>
  </si>
  <si>
    <t>997321519</t>
  </si>
  <si>
    <t xml:space="preserve">Příplatek ZKD 1km vodorovné dopravy suti a vybouraných hmot po suchu </t>
  </si>
  <si>
    <t>859265295</t>
  </si>
  <si>
    <t>293,10*19 "19km"</t>
  </si>
  <si>
    <t>997</t>
  </si>
  <si>
    <t>Přesun sutě</t>
  </si>
  <si>
    <t>100</t>
  </si>
  <si>
    <t>997013871</t>
  </si>
  <si>
    <t>Poplatek za uložení stavebního odpadu na recyklační skládce (skládkovné) směsného stavebního a demoličního kód odpadu 17 09 04</t>
  </si>
  <si>
    <t>-1349262172</t>
  </si>
  <si>
    <t>101</t>
  </si>
  <si>
    <t>997013875</t>
  </si>
  <si>
    <t>Poplatek za uložení stavebního odpadu na recyklační skládce (skládkovné) asfaltového bez obsahu dehtu zatříděného do Katalogu odpadů pod kódem 17 03 02</t>
  </si>
  <si>
    <t>680632413</t>
  </si>
  <si>
    <t>998</t>
  </si>
  <si>
    <t>102</t>
  </si>
  <si>
    <t>998276101</t>
  </si>
  <si>
    <t>Přesun hmot pro trubní vedení z trub z plastických hmot otevřený výkop</t>
  </si>
  <si>
    <t>-96675554</t>
  </si>
  <si>
    <t>Práce a dodávky M</t>
  </si>
  <si>
    <t>23-M</t>
  </si>
  <si>
    <t>Montáže potrubí</t>
  </si>
  <si>
    <t>103</t>
  </si>
  <si>
    <t>230170003</t>
  </si>
  <si>
    <t>Tlakové zkoušky těsnosti potrubí - příprava DN přes 80 do 125</t>
  </si>
  <si>
    <t>sada</t>
  </si>
  <si>
    <t>-1942395549</t>
  </si>
  <si>
    <t>104</t>
  </si>
  <si>
    <t>230170013</t>
  </si>
  <si>
    <t>Tlakové zkoušky těsnosti potrubí - zkouška DN přes 80 do 125</t>
  </si>
  <si>
    <t>-1536421508</t>
  </si>
  <si>
    <t>HZS</t>
  </si>
  <si>
    <t>Hodinové zúčtovací sazby</t>
  </si>
  <si>
    <t>105</t>
  </si>
  <si>
    <t>HZS3111</t>
  </si>
  <si>
    <t>Hodinová zúčtovací sazba montér potrubí-práce na propojení na stávající vodovod</t>
  </si>
  <si>
    <t>512</t>
  </si>
  <si>
    <t>-82842694</t>
  </si>
  <si>
    <t xml:space="preserve">3*24 "tři pracovníci tři pracovní dny - propoje" </t>
  </si>
  <si>
    <t>Vedlejší rozpočtové náklady</t>
  </si>
  <si>
    <t>Průzkumné, geodetické a projektové práce</t>
  </si>
  <si>
    <t>106</t>
  </si>
  <si>
    <t>011414000</t>
  </si>
  <si>
    <t>Průzkum výskytu odpadu-průzkum přítomnosti dehtu v odstraňované asfaltové směsi</t>
  </si>
  <si>
    <t>komlet</t>
  </si>
  <si>
    <t>1024</t>
  </si>
  <si>
    <t>655723637</t>
  </si>
  <si>
    <t>SO 01.2 - Přepojení vodovodních přípojek</t>
  </si>
  <si>
    <t>113107163</t>
  </si>
  <si>
    <t>Odstranění podkladu z kameniva drceného tl přes 200 do 300 mm strojně pl přes 50 do 200 m2</t>
  </si>
  <si>
    <t>120018465</t>
  </si>
  <si>
    <t>5,00*1,00 "betonové plochy"</t>
  </si>
  <si>
    <t>(10,00+11,00+10,00+7,30+3,81+6,70+3,00)*1,00 "asfaltové plochy"</t>
  </si>
  <si>
    <t>113107171</t>
  </si>
  <si>
    <t>Odstranění podkladu z betonu prostého tl přes 100 do 150 mm strojně pl přes 50 do 200 m2</t>
  </si>
  <si>
    <t>374862497</t>
  </si>
  <si>
    <t>5,00*1,00</t>
  </si>
  <si>
    <t>113107183</t>
  </si>
  <si>
    <t>Odstranění podkladu živičného tl přes 100 do 150 mm strojně pl přes 50 do 200 m2</t>
  </si>
  <si>
    <t>-146233698</t>
  </si>
  <si>
    <t>(10,00+11,00+10,00+7,30+3,81+6,70+3,00)*1,00</t>
  </si>
  <si>
    <t>115101202</t>
  </si>
  <si>
    <t>Čerpání vody na dopravní výšku do 10 m průměrný přítok přes 500 do 1 000 l/min</t>
  </si>
  <si>
    <t>1172451129</t>
  </si>
  <si>
    <t>17*8 "jeden den na jednu odbočku"</t>
  </si>
  <si>
    <t>Dočasné zajištění potrubí z PE DN do 200 mm</t>
  </si>
  <si>
    <t>285157553</t>
  </si>
  <si>
    <t>17*1,00 "potrubí plynovodu"</t>
  </si>
  <si>
    <t>-1526960738</t>
  </si>
  <si>
    <t xml:space="preserve">17*1,00 "kabely silové a sdělovací" </t>
  </si>
  <si>
    <t>-1367079517</t>
  </si>
  <si>
    <t>2,00*2,00*1,00*34</t>
  </si>
  <si>
    <t>132254204</t>
  </si>
  <si>
    <t>Hloubení zapažených rýh š do 2000 mm v hornině třídy těžitelnosti I skupiny 3 objem do 500 m3</t>
  </si>
  <si>
    <t>939674278</t>
  </si>
  <si>
    <t>123,00*1,00*1,50</t>
  </si>
  <si>
    <t>151101101</t>
  </si>
  <si>
    <t>Zřízení příložného pažení a rozepření stěn rýh hl do 2 m</t>
  </si>
  <si>
    <t>-1804227292</t>
  </si>
  <si>
    <t>123,50*1,50*2</t>
  </si>
  <si>
    <t>151101111</t>
  </si>
  <si>
    <t>Odstranění příložného pažení a rozepření stěn rýh hl do 2 m</t>
  </si>
  <si>
    <t>-843015087</t>
  </si>
  <si>
    <t>966599887</t>
  </si>
  <si>
    <t>-172065664</t>
  </si>
  <si>
    <t>(123,00*1,00*1,50)*9</t>
  </si>
  <si>
    <t>1023836535</t>
  </si>
  <si>
    <t>123,00*1,00*1,50*2,00</t>
  </si>
  <si>
    <t>-106207782</t>
  </si>
  <si>
    <t>184,50-12,35-40,775 "výkop-lože-obsyp"</t>
  </si>
  <si>
    <t>-2016759235</t>
  </si>
  <si>
    <t>131,375*2,00</t>
  </si>
  <si>
    <t>-1789707790</t>
  </si>
  <si>
    <t>123,50*0,33*1,00</t>
  </si>
  <si>
    <t>-211898543</t>
  </si>
  <si>
    <t>40,755*2,00</t>
  </si>
  <si>
    <t>895448360</t>
  </si>
  <si>
    <t>123,50*1,00*0,10</t>
  </si>
  <si>
    <t>-602919645</t>
  </si>
  <si>
    <t>56,81</t>
  </si>
  <si>
    <t>-1347310976</t>
  </si>
  <si>
    <t>1261967199</t>
  </si>
  <si>
    <t>871161141</t>
  </si>
  <si>
    <t>Montáž potrubí z PE100 SDR 11 otevřený výkop svařovaných na tupo D 32 x 3,0 mm</t>
  </si>
  <si>
    <t>-307256367</t>
  </si>
  <si>
    <t>123,50</t>
  </si>
  <si>
    <t>28613110</t>
  </si>
  <si>
    <t>trubka vodovodní PE100 PN 16 SDR11 32x3,0mm</t>
  </si>
  <si>
    <t>1031837884</t>
  </si>
  <si>
    <t>877162001</t>
  </si>
  <si>
    <t>Montáž svěrných spojek na vodovodním potrubí z trub d 32</t>
  </si>
  <si>
    <t>-1137353285</t>
  </si>
  <si>
    <t>632003203216</t>
  </si>
  <si>
    <t>TVAROVKA ISO SPOJKA 32-32</t>
  </si>
  <si>
    <t>-334501044</t>
  </si>
  <si>
    <t>891173911</t>
  </si>
  <si>
    <t>Montáž vodovodního ventilu hlavního pro přípojky DN 32</t>
  </si>
  <si>
    <t>-439044796</t>
  </si>
  <si>
    <t>55110846</t>
  </si>
  <si>
    <t>ventil přímý průchozí hlavní domovní uzávěr 1"</t>
  </si>
  <si>
    <t>267778884</t>
  </si>
  <si>
    <t>42291056</t>
  </si>
  <si>
    <t>souprava zemní pro navrtávací pas</t>
  </si>
  <si>
    <t>-1403135003</t>
  </si>
  <si>
    <t>891269111</t>
  </si>
  <si>
    <t>Montáž navrtávacích pasů na potrubí z jakýchkoli trub DN 100</t>
  </si>
  <si>
    <t>-382895204</t>
  </si>
  <si>
    <t>42271414</t>
  </si>
  <si>
    <t>pás navrtávací  DN 100, se závitovým výstupem 1"</t>
  </si>
  <si>
    <t>1781734961</t>
  </si>
  <si>
    <t>899401111</t>
  </si>
  <si>
    <t>Osazení poklopů litinových ventilových</t>
  </si>
  <si>
    <t>463132895</t>
  </si>
  <si>
    <t>42291402</t>
  </si>
  <si>
    <t>poklop litinový ventilový</t>
  </si>
  <si>
    <t>-2066524660</t>
  </si>
  <si>
    <t>42210051</t>
  </si>
  <si>
    <t>deska podkladová uličního poklopu litinového ventilového</t>
  </si>
  <si>
    <t>-238232142</t>
  </si>
  <si>
    <t>-684973665</t>
  </si>
  <si>
    <t>5,00*2,30 "beton"</t>
  </si>
  <si>
    <t>51,81*2,00"asfalt"</t>
  </si>
  <si>
    <t>56,81*2,00 "štěrk"</t>
  </si>
  <si>
    <t>328163826</t>
  </si>
  <si>
    <t>228,740</t>
  </si>
  <si>
    <t>1556802389</t>
  </si>
  <si>
    <t>228,740*19 "+19km"</t>
  </si>
  <si>
    <t>1416393034</t>
  </si>
  <si>
    <t>11,50 "beton"</t>
  </si>
  <si>
    <t xml:space="preserve"> 113,62"odstraněný podklad z drceného kameniva"</t>
  </si>
  <si>
    <t>-1102618615</t>
  </si>
  <si>
    <t>103,62 "odstraněný živičný povrch"</t>
  </si>
  <si>
    <t>-515477267</t>
  </si>
  <si>
    <t>VRN - Vedlejší rozpočtové náíklady</t>
  </si>
  <si>
    <t>2222</t>
  </si>
  <si>
    <t>42.2</t>
  </si>
  <si>
    <t xml:space="preserve">    0 - Vedlejší rozpočtové náklady</t>
  </si>
  <si>
    <t xml:space="preserve">    VRN7 - Provozní vlivy</t>
  </si>
  <si>
    <t>012103000</t>
  </si>
  <si>
    <t xml:space="preserve">Geodetické práce před výstavbou - vytýčení stavby </t>
  </si>
  <si>
    <t>komplet</t>
  </si>
  <si>
    <t>-1534275374</t>
  </si>
  <si>
    <t>012303000</t>
  </si>
  <si>
    <t xml:space="preserve">Geodetické práce při a po výstavbě - geodetické zaměření skutečného provedení stavby </t>
  </si>
  <si>
    <t>-1713294344</t>
  </si>
  <si>
    <t>013254000</t>
  </si>
  <si>
    <t xml:space="preserve">Dokumentace skutečného provedení stavby </t>
  </si>
  <si>
    <t>-85257520</t>
  </si>
  <si>
    <t>031002000</t>
  </si>
  <si>
    <t>Související přípravné práce pro vybudování zařízení staveniště</t>
  </si>
  <si>
    <t>-162948692</t>
  </si>
  <si>
    <t>032002000</t>
  </si>
  <si>
    <t>Vybavení zařízení staveniště</t>
  </si>
  <si>
    <t>-80304425</t>
  </si>
  <si>
    <t>033002000</t>
  </si>
  <si>
    <t>Připojení staveniště na inženýrské sítě</t>
  </si>
  <si>
    <t>561529786</t>
  </si>
  <si>
    <t>039002000</t>
  </si>
  <si>
    <t>Zrušení zařízení staveniště včetně uvedení dotčených ploch do původního stavu</t>
  </si>
  <si>
    <t>85155604</t>
  </si>
  <si>
    <t>043194000</t>
  </si>
  <si>
    <t>Ostatní zkoušky - zkoušky únosnosti pláně po provedení hutněných zásypů rýh, před výstavbou zpevněných ploch komunikací</t>
  </si>
  <si>
    <t>ks</t>
  </si>
  <si>
    <t>-906324443</t>
  </si>
  <si>
    <t>300/100</t>
  </si>
  <si>
    <t>043194000a</t>
  </si>
  <si>
    <t xml:space="preserve">Ostatní zkoušky-zkouška signalizačního vodiče vodovodu </t>
  </si>
  <si>
    <t>-23226656</t>
  </si>
  <si>
    <t>043194000b</t>
  </si>
  <si>
    <t>Ostatní zkoušky-revize hydrantů</t>
  </si>
  <si>
    <t>800543095</t>
  </si>
  <si>
    <t>3 "dle počtu hydrantů"</t>
  </si>
  <si>
    <t>043194000c</t>
  </si>
  <si>
    <t xml:space="preserve">Ostatní zkoušky - vodovod- bakteriologický rozbor </t>
  </si>
  <si>
    <t>-664869816</t>
  </si>
  <si>
    <t>1 "dle počtu řadů"</t>
  </si>
  <si>
    <t>049002000</t>
  </si>
  <si>
    <t>Ostatní inženýrská činnost - vytýčení dosavadních inženýrských sítí na staveništi a jejich označení dle patných předpisů</t>
  </si>
  <si>
    <t>-866859901</t>
  </si>
  <si>
    <t>072002000</t>
  </si>
  <si>
    <t>Silniční provoz - náklady na zpracování návrhu dočasného dopravního značení, jeho projednání a schválení, dodání dopravních značek a světelné signalizace, jejich rozmístění a údržba, včetně následného odstranění po ukončení stavby</t>
  </si>
  <si>
    <t>566017608</t>
  </si>
  <si>
    <t>VRN7</t>
  </si>
  <si>
    <t>Provozní vlivy</t>
  </si>
  <si>
    <t>079002000</t>
  </si>
  <si>
    <t>Ostatní provozní vlivy spojené s provozem vodovodní sítě (náklady spojené se zajištěním jejího provozu běrem přeložky)</t>
  </si>
  <si>
    <t>komlet…</t>
  </si>
  <si>
    <t>195955726</t>
  </si>
  <si>
    <t>Vlastní</t>
  </si>
  <si>
    <t>OST</t>
  </si>
  <si>
    <t>Ostatní</t>
  </si>
  <si>
    <t xml:space="preserve">CS ÚRS </t>
  </si>
  <si>
    <t>NÁZEV:</t>
  </si>
  <si>
    <t xml:space="preserve">DRNHOLEC, náměstí Svobody - rekonstrukce vodovodu, </t>
  </si>
  <si>
    <t>SO 01.1 - REKONSTRUKCE VODOVODU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</si>
  <si>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</si>
  <si>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</si>
  <si>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</si>
  <si>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</si>
  <si>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</si>
  <si>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</si>
  <si>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</si>
  <si>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</si>
  <si>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</si>
  <si>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</si>
  <si>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</si>
  <si>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</si>
  <si>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</si>
  <si>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</si>
  <si>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</si>
  <si>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</si>
  <si>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</si>
  <si>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</si>
  <si>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SOUČTY:</t>
  </si>
  <si>
    <t>x2</t>
  </si>
  <si>
    <t>OBJEM POTRUBÍ</t>
  </si>
  <si>
    <t>MONTÁŽNÍ JÁMY:</t>
  </si>
  <si>
    <t>PROFIL</t>
  </si>
  <si>
    <t>DÉLKA</t>
  </si>
  <si>
    <t>OBJEM</t>
  </si>
  <si>
    <t>ŠÍŘKA</t>
  </si>
  <si>
    <t>HLOUBKA</t>
  </si>
  <si>
    <t>mm</t>
  </si>
  <si>
    <t>CELKOVÝ OBJEM</t>
  </si>
  <si>
    <t xml:space="preserve">Výkopy  </t>
  </si>
  <si>
    <t>Výkopy- objem potrubí</t>
  </si>
  <si>
    <t>OST1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</si>
</sst>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gray125">
        <fgColor indexed="9"/>
        <bgColor indexed="1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7" borderId="27" xfId="0" applyNumberFormat="1" applyFont="1" applyFill="1" applyBorder="1" applyAlignment="1">
      <alignment horizontal="center"/>
    </xf>
    <xf numFmtId="2" fontId="37" fillId="0" borderId="27" xfId="0" applyNumberFormat="1" applyFont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2" fontId="37" fillId="0" borderId="33" xfId="0" applyNumberFormat="1" applyFont="1" applyFill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7" fillId="0" borderId="33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Alignment="1">
      <alignment horizontal="center"/>
    </xf>
    <xf numFmtId="2" fontId="37" fillId="0" borderId="0" xfId="0" applyNumberFormat="1" applyFont="1" applyBorder="1" applyAlignment="1">
      <alignment horizontal="left"/>
    </xf>
    <xf numFmtId="2" fontId="38" fillId="0" borderId="34" xfId="0" applyNumberFormat="1" applyFont="1" applyFill="1" applyBorder="1" applyAlignment="1">
      <alignment horizontal="center"/>
    </xf>
    <xf numFmtId="2" fontId="38" fillId="0" borderId="35" xfId="0" applyNumberFormat="1" applyFont="1" applyFill="1" applyBorder="1" applyAlignment="1">
      <alignment horizontal="center"/>
    </xf>
    <xf numFmtId="2" fontId="38" fillId="0" borderId="36" xfId="0" applyNumberFormat="1" applyFont="1" applyFill="1" applyBorder="1" applyAlignment="1">
      <alignment horizontal="center"/>
    </xf>
    <xf numFmtId="2" fontId="38" fillId="0" borderId="35" xfId="0" applyNumberFormat="1" applyFont="1" applyBorder="1" applyAlignment="1">
      <alignment horizontal="center"/>
    </xf>
    <xf numFmtId="2" fontId="38" fillId="0" borderId="0" xfId="0" applyNumberFormat="1" applyFont="1" applyBorder="1" applyAlignment="1">
      <alignment horizontal="left"/>
    </xf>
    <xf numFmtId="2" fontId="38" fillId="0" borderId="37" xfId="0" applyNumberFormat="1" applyFont="1" applyFill="1" applyBorder="1" applyAlignment="1">
      <alignment horizontal="center"/>
    </xf>
    <xf numFmtId="2" fontId="38" fillId="0" borderId="38" xfId="0" applyNumberFormat="1" applyFont="1" applyFill="1" applyBorder="1" applyAlignment="1">
      <alignment horizontal="center"/>
    </xf>
    <xf numFmtId="2" fontId="38" fillId="0" borderId="39" xfId="0" applyNumberFormat="1" applyFont="1" applyFill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1" fontId="38" fillId="0" borderId="40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2" fontId="38" fillId="0" borderId="33" xfId="0" applyNumberFormat="1" applyFont="1" applyFill="1" applyBorder="1" applyAlignment="1">
      <alignment horizontal="center"/>
    </xf>
    <xf numFmtId="2" fontId="38" fillId="0" borderId="40" xfId="0" applyNumberFormat="1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1" fontId="38" fillId="0" borderId="33" xfId="0" applyNumberFormat="1" applyFont="1" applyFill="1" applyBorder="1" applyAlignment="1">
      <alignment horizontal="center"/>
    </xf>
    <xf numFmtId="2" fontId="38" fillId="0" borderId="33" xfId="0" applyNumberFormat="1" applyFont="1" applyBorder="1" applyAlignment="1">
      <alignment horizontal="center"/>
    </xf>
    <xf numFmtId="1" fontId="38" fillId="0" borderId="0" xfId="0" applyNumberFormat="1" applyFont="1" applyFill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  <xf numFmtId="2" fontId="38" fillId="0" borderId="0" xfId="0" applyNumberFormat="1" applyFont="1" applyFill="1" applyBorder="1" applyAlignment="1">
      <alignment horizontal="left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abSelected="1" workbookViewId="0">
      <selection activeCell="A2" sqref="A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326" t="s">
        <v>14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21"/>
      <c r="AL5" s="21"/>
      <c r="AM5" s="21"/>
      <c r="AN5" s="21"/>
      <c r="AO5" s="21"/>
      <c r="AP5" s="21"/>
      <c r="AQ5" s="21"/>
      <c r="AR5" s="19"/>
      <c r="BE5" s="323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328" t="s">
        <v>17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21"/>
      <c r="AL6" s="21"/>
      <c r="AM6" s="21"/>
      <c r="AN6" s="21"/>
      <c r="AO6" s="21"/>
      <c r="AP6" s="21"/>
      <c r="AQ6" s="21"/>
      <c r="AR6" s="19"/>
      <c r="BE6" s="324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324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324"/>
      <c r="BS8" s="16" t="s">
        <v>6</v>
      </c>
    </row>
    <row r="9" spans="1:74" s="1" customFormat="1" ht="29.25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0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0" t="s">
        <v>29</v>
      </c>
      <c r="AO9" s="21"/>
      <c r="AP9" s="21"/>
      <c r="AQ9" s="21"/>
      <c r="AR9" s="19"/>
      <c r="BE9" s="324"/>
      <c r="BS9" s="16" t="s">
        <v>6</v>
      </c>
    </row>
    <row r="10" spans="1:74" s="1" customFormat="1" ht="12" customHeight="1">
      <c r="B10" s="20"/>
      <c r="C10" s="21"/>
      <c r="D10" s="28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31</v>
      </c>
      <c r="AL10" s="21"/>
      <c r="AM10" s="21"/>
      <c r="AN10" s="26" t="s">
        <v>1</v>
      </c>
      <c r="AO10" s="21"/>
      <c r="AP10" s="21"/>
      <c r="AQ10" s="21"/>
      <c r="AR10" s="19"/>
      <c r="BE10" s="324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33</v>
      </c>
      <c r="AL11" s="21"/>
      <c r="AM11" s="21"/>
      <c r="AN11" s="26" t="s">
        <v>1</v>
      </c>
      <c r="AO11" s="21"/>
      <c r="AP11" s="21"/>
      <c r="AQ11" s="21"/>
      <c r="AR11" s="19"/>
      <c r="BE11" s="324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24"/>
      <c r="BS12" s="16" t="s">
        <v>6</v>
      </c>
    </row>
    <row r="13" spans="1:74" s="1" customFormat="1" ht="12" customHeight="1">
      <c r="B13" s="20"/>
      <c r="C13" s="21"/>
      <c r="D13" s="28" t="s">
        <v>34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31</v>
      </c>
      <c r="AL13" s="21"/>
      <c r="AM13" s="21"/>
      <c r="AN13" s="31" t="s">
        <v>35</v>
      </c>
      <c r="AO13" s="21"/>
      <c r="AP13" s="21"/>
      <c r="AQ13" s="21"/>
      <c r="AR13" s="19"/>
      <c r="BE13" s="324"/>
      <c r="BS13" s="16" t="s">
        <v>6</v>
      </c>
    </row>
    <row r="14" spans="1:74" ht="12.75">
      <c r="B14" s="20"/>
      <c r="C14" s="21"/>
      <c r="D14" s="21"/>
      <c r="E14" s="329" t="s">
        <v>35</v>
      </c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28" t="s">
        <v>33</v>
      </c>
      <c r="AL14" s="21"/>
      <c r="AM14" s="21"/>
      <c r="AN14" s="31" t="s">
        <v>35</v>
      </c>
      <c r="AO14" s="21"/>
      <c r="AP14" s="21"/>
      <c r="AQ14" s="21"/>
      <c r="AR14" s="19"/>
      <c r="BE14" s="324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24"/>
      <c r="BS15" s="16" t="s">
        <v>4</v>
      </c>
    </row>
    <row r="16" spans="1:74" s="1" customFormat="1" ht="12" customHeight="1">
      <c r="B16" s="20"/>
      <c r="C16" s="21"/>
      <c r="D16" s="28" t="s">
        <v>36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31</v>
      </c>
      <c r="AL16" s="21"/>
      <c r="AM16" s="21"/>
      <c r="AN16" s="26" t="s">
        <v>1</v>
      </c>
      <c r="AO16" s="21"/>
      <c r="AP16" s="21"/>
      <c r="AQ16" s="21"/>
      <c r="AR16" s="19"/>
      <c r="BE16" s="324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33</v>
      </c>
      <c r="AL17" s="21"/>
      <c r="AM17" s="21"/>
      <c r="AN17" s="26" t="s">
        <v>1</v>
      </c>
      <c r="AO17" s="21"/>
      <c r="AP17" s="21"/>
      <c r="AQ17" s="21"/>
      <c r="AR17" s="19"/>
      <c r="BE17" s="324"/>
      <c r="BS17" s="16" t="s">
        <v>38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24"/>
      <c r="BS18" s="16" t="s">
        <v>6</v>
      </c>
    </row>
    <row r="19" spans="1:71" s="1" customFormat="1" ht="12" customHeight="1">
      <c r="B19" s="20"/>
      <c r="C19" s="21"/>
      <c r="D19" s="28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31</v>
      </c>
      <c r="AL19" s="21"/>
      <c r="AM19" s="21"/>
      <c r="AN19" s="26" t="s">
        <v>1</v>
      </c>
      <c r="AO19" s="21"/>
      <c r="AP19" s="21"/>
      <c r="AQ19" s="21"/>
      <c r="AR19" s="19"/>
      <c r="BE19" s="324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33</v>
      </c>
      <c r="AL20" s="21"/>
      <c r="AM20" s="21"/>
      <c r="AN20" s="26" t="s">
        <v>1</v>
      </c>
      <c r="AO20" s="21"/>
      <c r="AP20" s="21"/>
      <c r="AQ20" s="21"/>
      <c r="AR20" s="19"/>
      <c r="BE20" s="324"/>
      <c r="BS20" s="16" t="s">
        <v>38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24"/>
    </row>
    <row r="22" spans="1:71" s="1" customFormat="1" ht="12" customHeight="1">
      <c r="B22" s="20"/>
      <c r="C22" s="21"/>
      <c r="D22" s="28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24"/>
    </row>
    <row r="23" spans="1:71" s="1" customFormat="1" ht="16.5" customHeight="1">
      <c r="B23" s="20"/>
      <c r="C23" s="21"/>
      <c r="D23" s="21"/>
      <c r="E23" s="331" t="s">
        <v>1</v>
      </c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21"/>
      <c r="AP23" s="21"/>
      <c r="AQ23" s="21"/>
      <c r="AR23" s="19"/>
      <c r="BE23" s="324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24"/>
    </row>
    <row r="25" spans="1:71" s="1" customFormat="1" ht="6.95" customHeight="1">
      <c r="B25" s="20"/>
      <c r="C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1"/>
      <c r="AQ25" s="21"/>
      <c r="AR25" s="19"/>
      <c r="BE25" s="324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32">
        <f>ROUND(AG94,2)</f>
        <v>0</v>
      </c>
      <c r="AL26" s="333"/>
      <c r="AM26" s="333"/>
      <c r="AN26" s="333"/>
      <c r="AO26" s="333"/>
      <c r="AP26" s="36"/>
      <c r="AQ26" s="36"/>
      <c r="AR26" s="39"/>
      <c r="BE26" s="324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24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34" t="s">
        <v>42</v>
      </c>
      <c r="M28" s="334"/>
      <c r="N28" s="334"/>
      <c r="O28" s="334"/>
      <c r="P28" s="334"/>
      <c r="Q28" s="36"/>
      <c r="R28" s="36"/>
      <c r="S28" s="36"/>
      <c r="T28" s="36"/>
      <c r="U28" s="36"/>
      <c r="V28" s="36"/>
      <c r="W28" s="334" t="s">
        <v>43</v>
      </c>
      <c r="X28" s="334"/>
      <c r="Y28" s="334"/>
      <c r="Z28" s="334"/>
      <c r="AA28" s="334"/>
      <c r="AB28" s="334"/>
      <c r="AC28" s="334"/>
      <c r="AD28" s="334"/>
      <c r="AE28" s="334"/>
      <c r="AF28" s="36"/>
      <c r="AG28" s="36"/>
      <c r="AH28" s="36"/>
      <c r="AI28" s="36"/>
      <c r="AJ28" s="36"/>
      <c r="AK28" s="334" t="s">
        <v>44</v>
      </c>
      <c r="AL28" s="334"/>
      <c r="AM28" s="334"/>
      <c r="AN28" s="334"/>
      <c r="AO28" s="334"/>
      <c r="AP28" s="36"/>
      <c r="AQ28" s="36"/>
      <c r="AR28" s="39"/>
      <c r="BE28" s="324"/>
    </row>
    <row r="29" spans="1:71" s="3" customFormat="1" ht="14.45" customHeight="1">
      <c r="B29" s="40"/>
      <c r="C29" s="41"/>
      <c r="D29" s="28" t="s">
        <v>45</v>
      </c>
      <c r="E29" s="41"/>
      <c r="F29" s="28" t="s">
        <v>46</v>
      </c>
      <c r="G29" s="41"/>
      <c r="H29" s="41"/>
      <c r="I29" s="41"/>
      <c r="J29" s="41"/>
      <c r="K29" s="41"/>
      <c r="L29" s="318">
        <v>0.21</v>
      </c>
      <c r="M29" s="317"/>
      <c r="N29" s="317"/>
      <c r="O29" s="317"/>
      <c r="P29" s="317"/>
      <c r="Q29" s="41"/>
      <c r="R29" s="41"/>
      <c r="S29" s="41"/>
      <c r="T29" s="41"/>
      <c r="U29" s="41"/>
      <c r="V29" s="41"/>
      <c r="W29" s="316">
        <f>ROUND(AZ94, 2)</f>
        <v>0</v>
      </c>
      <c r="X29" s="317"/>
      <c r="Y29" s="317"/>
      <c r="Z29" s="317"/>
      <c r="AA29" s="317"/>
      <c r="AB29" s="317"/>
      <c r="AC29" s="317"/>
      <c r="AD29" s="317"/>
      <c r="AE29" s="317"/>
      <c r="AF29" s="41"/>
      <c r="AG29" s="41"/>
      <c r="AH29" s="41"/>
      <c r="AI29" s="41"/>
      <c r="AJ29" s="41"/>
      <c r="AK29" s="316">
        <f>ROUND(AV94, 2)</f>
        <v>0</v>
      </c>
      <c r="AL29" s="317"/>
      <c r="AM29" s="317"/>
      <c r="AN29" s="317"/>
      <c r="AO29" s="317"/>
      <c r="AP29" s="41"/>
      <c r="AQ29" s="41"/>
      <c r="AR29" s="42"/>
      <c r="BE29" s="325"/>
    </row>
    <row r="30" spans="1:71" s="3" customFormat="1" ht="14.45" customHeight="1">
      <c r="B30" s="40"/>
      <c r="C30" s="41"/>
      <c r="D30" s="41"/>
      <c r="E30" s="41"/>
      <c r="F30" s="28" t="s">
        <v>47</v>
      </c>
      <c r="G30" s="41"/>
      <c r="H30" s="41"/>
      <c r="I30" s="41"/>
      <c r="J30" s="41"/>
      <c r="K30" s="41"/>
      <c r="L30" s="318">
        <v>0.15</v>
      </c>
      <c r="M30" s="317"/>
      <c r="N30" s="317"/>
      <c r="O30" s="317"/>
      <c r="P30" s="317"/>
      <c r="Q30" s="41"/>
      <c r="R30" s="41"/>
      <c r="S30" s="41"/>
      <c r="T30" s="41"/>
      <c r="U30" s="41"/>
      <c r="V30" s="41"/>
      <c r="W30" s="316">
        <f>ROUND(BA94, 2)</f>
        <v>0</v>
      </c>
      <c r="X30" s="317"/>
      <c r="Y30" s="317"/>
      <c r="Z30" s="317"/>
      <c r="AA30" s="317"/>
      <c r="AB30" s="317"/>
      <c r="AC30" s="317"/>
      <c r="AD30" s="317"/>
      <c r="AE30" s="317"/>
      <c r="AF30" s="41"/>
      <c r="AG30" s="41"/>
      <c r="AH30" s="41"/>
      <c r="AI30" s="41"/>
      <c r="AJ30" s="41"/>
      <c r="AK30" s="316">
        <f>ROUND(AW94, 2)</f>
        <v>0</v>
      </c>
      <c r="AL30" s="317"/>
      <c r="AM30" s="317"/>
      <c r="AN30" s="317"/>
      <c r="AO30" s="317"/>
      <c r="AP30" s="41"/>
      <c r="AQ30" s="41"/>
      <c r="AR30" s="42"/>
      <c r="BE30" s="325"/>
    </row>
    <row r="31" spans="1:71" s="3" customFormat="1" ht="14.45" hidden="1" customHeight="1">
      <c r="B31" s="40"/>
      <c r="C31" s="41"/>
      <c r="D31" s="41"/>
      <c r="E31" s="41"/>
      <c r="F31" s="28" t="s">
        <v>48</v>
      </c>
      <c r="G31" s="41"/>
      <c r="H31" s="41"/>
      <c r="I31" s="41"/>
      <c r="J31" s="41"/>
      <c r="K31" s="41"/>
      <c r="L31" s="318">
        <v>0.21</v>
      </c>
      <c r="M31" s="317"/>
      <c r="N31" s="317"/>
      <c r="O31" s="317"/>
      <c r="P31" s="317"/>
      <c r="Q31" s="41"/>
      <c r="R31" s="41"/>
      <c r="S31" s="41"/>
      <c r="T31" s="41"/>
      <c r="U31" s="41"/>
      <c r="V31" s="41"/>
      <c r="W31" s="316">
        <f>ROUND(BB94, 2)</f>
        <v>0</v>
      </c>
      <c r="X31" s="317"/>
      <c r="Y31" s="317"/>
      <c r="Z31" s="317"/>
      <c r="AA31" s="317"/>
      <c r="AB31" s="317"/>
      <c r="AC31" s="317"/>
      <c r="AD31" s="317"/>
      <c r="AE31" s="317"/>
      <c r="AF31" s="41"/>
      <c r="AG31" s="41"/>
      <c r="AH31" s="41"/>
      <c r="AI31" s="41"/>
      <c r="AJ31" s="41"/>
      <c r="AK31" s="316">
        <v>0</v>
      </c>
      <c r="AL31" s="317"/>
      <c r="AM31" s="317"/>
      <c r="AN31" s="317"/>
      <c r="AO31" s="317"/>
      <c r="AP31" s="41"/>
      <c r="AQ31" s="41"/>
      <c r="AR31" s="42"/>
      <c r="BE31" s="325"/>
    </row>
    <row r="32" spans="1:71" s="3" customFormat="1" ht="14.45" hidden="1" customHeight="1">
      <c r="B32" s="40"/>
      <c r="C32" s="41"/>
      <c r="D32" s="41"/>
      <c r="E32" s="41"/>
      <c r="F32" s="28" t="s">
        <v>49</v>
      </c>
      <c r="G32" s="41"/>
      <c r="H32" s="41"/>
      <c r="I32" s="41"/>
      <c r="J32" s="41"/>
      <c r="K32" s="41"/>
      <c r="L32" s="318">
        <v>0.15</v>
      </c>
      <c r="M32" s="317"/>
      <c r="N32" s="317"/>
      <c r="O32" s="317"/>
      <c r="P32" s="317"/>
      <c r="Q32" s="41"/>
      <c r="R32" s="41"/>
      <c r="S32" s="41"/>
      <c r="T32" s="41"/>
      <c r="U32" s="41"/>
      <c r="V32" s="41"/>
      <c r="W32" s="316">
        <f>ROUND(BC94, 2)</f>
        <v>0</v>
      </c>
      <c r="X32" s="317"/>
      <c r="Y32" s="317"/>
      <c r="Z32" s="317"/>
      <c r="AA32" s="317"/>
      <c r="AB32" s="317"/>
      <c r="AC32" s="317"/>
      <c r="AD32" s="317"/>
      <c r="AE32" s="317"/>
      <c r="AF32" s="41"/>
      <c r="AG32" s="41"/>
      <c r="AH32" s="41"/>
      <c r="AI32" s="41"/>
      <c r="AJ32" s="41"/>
      <c r="AK32" s="316">
        <v>0</v>
      </c>
      <c r="AL32" s="317"/>
      <c r="AM32" s="317"/>
      <c r="AN32" s="317"/>
      <c r="AO32" s="317"/>
      <c r="AP32" s="41"/>
      <c r="AQ32" s="41"/>
      <c r="AR32" s="42"/>
      <c r="BE32" s="325"/>
    </row>
    <row r="33" spans="1:57" s="3" customFormat="1" ht="14.45" hidden="1" customHeight="1">
      <c r="B33" s="40"/>
      <c r="C33" s="41"/>
      <c r="D33" s="41"/>
      <c r="E33" s="41"/>
      <c r="F33" s="28" t="s">
        <v>50</v>
      </c>
      <c r="G33" s="41"/>
      <c r="H33" s="41"/>
      <c r="I33" s="41"/>
      <c r="J33" s="41"/>
      <c r="K33" s="41"/>
      <c r="L33" s="318">
        <v>0</v>
      </c>
      <c r="M33" s="317"/>
      <c r="N33" s="317"/>
      <c r="O33" s="317"/>
      <c r="P33" s="317"/>
      <c r="Q33" s="41"/>
      <c r="R33" s="41"/>
      <c r="S33" s="41"/>
      <c r="T33" s="41"/>
      <c r="U33" s="41"/>
      <c r="V33" s="41"/>
      <c r="W33" s="316">
        <f>ROUND(BD94, 2)</f>
        <v>0</v>
      </c>
      <c r="X33" s="317"/>
      <c r="Y33" s="317"/>
      <c r="Z33" s="317"/>
      <c r="AA33" s="317"/>
      <c r="AB33" s="317"/>
      <c r="AC33" s="317"/>
      <c r="AD33" s="317"/>
      <c r="AE33" s="317"/>
      <c r="AF33" s="41"/>
      <c r="AG33" s="41"/>
      <c r="AH33" s="41"/>
      <c r="AI33" s="41"/>
      <c r="AJ33" s="41"/>
      <c r="AK33" s="316">
        <v>0</v>
      </c>
      <c r="AL33" s="317"/>
      <c r="AM33" s="317"/>
      <c r="AN33" s="317"/>
      <c r="AO33" s="317"/>
      <c r="AP33" s="41"/>
      <c r="AQ33" s="41"/>
      <c r="AR33" s="42"/>
      <c r="BE33" s="325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24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319" t="s">
        <v>53</v>
      </c>
      <c r="Y35" s="320"/>
      <c r="Z35" s="320"/>
      <c r="AA35" s="320"/>
      <c r="AB35" s="320"/>
      <c r="AC35" s="45"/>
      <c r="AD35" s="45"/>
      <c r="AE35" s="45"/>
      <c r="AF35" s="45"/>
      <c r="AG35" s="45"/>
      <c r="AH35" s="45"/>
      <c r="AI35" s="45"/>
      <c r="AJ35" s="45"/>
      <c r="AK35" s="321">
        <f>SUM(AK26:AK33)</f>
        <v>0</v>
      </c>
      <c r="AL35" s="320"/>
      <c r="AM35" s="320"/>
      <c r="AN35" s="320"/>
      <c r="AO35" s="32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55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56</v>
      </c>
      <c r="AI60" s="38"/>
      <c r="AJ60" s="38"/>
      <c r="AK60" s="38"/>
      <c r="AL60" s="38"/>
      <c r="AM60" s="52" t="s">
        <v>57</v>
      </c>
      <c r="AN60" s="38"/>
      <c r="AO60" s="38"/>
      <c r="AP60" s="36"/>
      <c r="AQ60" s="36"/>
      <c r="AR60" s="39"/>
      <c r="BE60" s="34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58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59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56</v>
      </c>
      <c r="AI75" s="38"/>
      <c r="AJ75" s="38"/>
      <c r="AK75" s="38"/>
      <c r="AL75" s="38"/>
      <c r="AM75" s="52" t="s">
        <v>57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2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DRNHOLNAMSVOBODY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305" t="str">
        <f>K6</f>
        <v>DRNHOLEC, náměstí Svobody - rekonstrukce vodovodu</v>
      </c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Drnholec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307" t="str">
        <f>IF(AN8= "","",AN8)</f>
        <v>15. 6. 2023</v>
      </c>
      <c r="AN87" s="30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8" t="s">
        <v>30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Vodovody a kanalizace Břeclav,a.s.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36</v>
      </c>
      <c r="AJ89" s="36"/>
      <c r="AK89" s="36"/>
      <c r="AL89" s="36"/>
      <c r="AM89" s="308" t="str">
        <f>IF(E17="","",E17)</f>
        <v>Jiří Třináctý, DiS.</v>
      </c>
      <c r="AN89" s="309"/>
      <c r="AO89" s="309"/>
      <c r="AP89" s="309"/>
      <c r="AQ89" s="36"/>
      <c r="AR89" s="39"/>
      <c r="AS89" s="310" t="s">
        <v>61</v>
      </c>
      <c r="AT89" s="31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34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39</v>
      </c>
      <c r="AJ90" s="36"/>
      <c r="AK90" s="36"/>
      <c r="AL90" s="36"/>
      <c r="AM90" s="308" t="str">
        <f>IF(E20="","",E20)</f>
        <v>Jiří Třináctý, DiS.</v>
      </c>
      <c r="AN90" s="309"/>
      <c r="AO90" s="309"/>
      <c r="AP90" s="309"/>
      <c r="AQ90" s="36"/>
      <c r="AR90" s="39"/>
      <c r="AS90" s="312"/>
      <c r="AT90" s="31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314"/>
      <c r="AT91" s="31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98" t="s">
        <v>62</v>
      </c>
      <c r="D92" s="299"/>
      <c r="E92" s="299"/>
      <c r="F92" s="299"/>
      <c r="G92" s="299"/>
      <c r="H92" s="73"/>
      <c r="I92" s="300" t="s">
        <v>63</v>
      </c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301" t="s">
        <v>64</v>
      </c>
      <c r="AH92" s="299"/>
      <c r="AI92" s="299"/>
      <c r="AJ92" s="299"/>
      <c r="AK92" s="299"/>
      <c r="AL92" s="299"/>
      <c r="AM92" s="299"/>
      <c r="AN92" s="300" t="s">
        <v>65</v>
      </c>
      <c r="AO92" s="299"/>
      <c r="AP92" s="302"/>
      <c r="AQ92" s="74" t="s">
        <v>66</v>
      </c>
      <c r="AR92" s="39"/>
      <c r="AS92" s="75" t="s">
        <v>67</v>
      </c>
      <c r="AT92" s="76" t="s">
        <v>68</v>
      </c>
      <c r="AU92" s="76" t="s">
        <v>69</v>
      </c>
      <c r="AV92" s="76" t="s">
        <v>70</v>
      </c>
      <c r="AW92" s="76" t="s">
        <v>71</v>
      </c>
      <c r="AX92" s="76" t="s">
        <v>72</v>
      </c>
      <c r="AY92" s="76" t="s">
        <v>73</v>
      </c>
      <c r="AZ92" s="76" t="s">
        <v>74</v>
      </c>
      <c r="BA92" s="76" t="s">
        <v>75</v>
      </c>
      <c r="BB92" s="76" t="s">
        <v>76</v>
      </c>
      <c r="BC92" s="76" t="s">
        <v>77</v>
      </c>
      <c r="BD92" s="77" t="s">
        <v>78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3">
        <f>ROUND(SUM(AG95:AG97),2)</f>
        <v>0</v>
      </c>
      <c r="AH94" s="303"/>
      <c r="AI94" s="303"/>
      <c r="AJ94" s="303"/>
      <c r="AK94" s="303"/>
      <c r="AL94" s="303"/>
      <c r="AM94" s="303"/>
      <c r="AN94" s="304">
        <f>SUM(AG94,AT94)</f>
        <v>0</v>
      </c>
      <c r="AO94" s="304"/>
      <c r="AP94" s="304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80</v>
      </c>
      <c r="BT94" s="91" t="s">
        <v>81</v>
      </c>
      <c r="BU94" s="92" t="s">
        <v>82</v>
      </c>
      <c r="BV94" s="91" t="s">
        <v>83</v>
      </c>
      <c r="BW94" s="91" t="s">
        <v>5</v>
      </c>
      <c r="BX94" s="91" t="s">
        <v>84</v>
      </c>
      <c r="CL94" s="91" t="s">
        <v>19</v>
      </c>
    </row>
    <row r="95" spans="1:91" s="7" customFormat="1" ht="24.75" customHeight="1">
      <c r="A95" s="93" t="s">
        <v>85</v>
      </c>
      <c r="B95" s="94"/>
      <c r="C95" s="95"/>
      <c r="D95" s="297" t="s">
        <v>86</v>
      </c>
      <c r="E95" s="297"/>
      <c r="F95" s="297"/>
      <c r="G95" s="297"/>
      <c r="H95" s="297"/>
      <c r="I95" s="96"/>
      <c r="J95" s="297" t="s">
        <v>87</v>
      </c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5">
        <f>'SO 01.1 - Rekonstrukce vo...'!J30</f>
        <v>0</v>
      </c>
      <c r="AH95" s="296"/>
      <c r="AI95" s="296"/>
      <c r="AJ95" s="296"/>
      <c r="AK95" s="296"/>
      <c r="AL95" s="296"/>
      <c r="AM95" s="296"/>
      <c r="AN95" s="295">
        <f>SUM(AG95,AT95)</f>
        <v>0</v>
      </c>
      <c r="AO95" s="296"/>
      <c r="AP95" s="296"/>
      <c r="AQ95" s="97" t="s">
        <v>88</v>
      </c>
      <c r="AR95" s="98"/>
      <c r="AS95" s="99">
        <v>0</v>
      </c>
      <c r="AT95" s="100">
        <f>ROUND(SUM(AV95:AW95),2)</f>
        <v>0</v>
      </c>
      <c r="AU95" s="101">
        <f>'SO 01.1 - Rekonstrukce vo...'!P130</f>
        <v>0</v>
      </c>
      <c r="AV95" s="100">
        <f>'SO 01.1 - Rekonstrukce vo...'!J33</f>
        <v>0</v>
      </c>
      <c r="AW95" s="100">
        <f>'SO 01.1 - Rekonstrukce vo...'!J34</f>
        <v>0</v>
      </c>
      <c r="AX95" s="100">
        <f>'SO 01.1 - Rekonstrukce vo...'!J35</f>
        <v>0</v>
      </c>
      <c r="AY95" s="100">
        <f>'SO 01.1 - Rekonstrukce vo...'!J36</f>
        <v>0</v>
      </c>
      <c r="AZ95" s="100">
        <f>'SO 01.1 - Rekonstrukce vo...'!F33</f>
        <v>0</v>
      </c>
      <c r="BA95" s="100">
        <f>'SO 01.1 - Rekonstrukce vo...'!F34</f>
        <v>0</v>
      </c>
      <c r="BB95" s="100">
        <f>'SO 01.1 - Rekonstrukce vo...'!F35</f>
        <v>0</v>
      </c>
      <c r="BC95" s="100">
        <f>'SO 01.1 - Rekonstrukce vo...'!F36</f>
        <v>0</v>
      </c>
      <c r="BD95" s="102">
        <f>'SO 01.1 - Rekonstrukce vo...'!F37</f>
        <v>0</v>
      </c>
      <c r="BT95" s="103" t="s">
        <v>89</v>
      </c>
      <c r="BV95" s="103" t="s">
        <v>83</v>
      </c>
      <c r="BW95" s="103" t="s">
        <v>90</v>
      </c>
      <c r="BX95" s="103" t="s">
        <v>5</v>
      </c>
      <c r="CL95" s="103" t="s">
        <v>19</v>
      </c>
      <c r="CM95" s="103" t="s">
        <v>91</v>
      </c>
    </row>
    <row r="96" spans="1:91" s="7" customFormat="1" ht="24.75" customHeight="1">
      <c r="A96" s="93" t="s">
        <v>85</v>
      </c>
      <c r="B96" s="94"/>
      <c r="C96" s="95"/>
      <c r="D96" s="297" t="s">
        <v>92</v>
      </c>
      <c r="E96" s="297"/>
      <c r="F96" s="297"/>
      <c r="G96" s="297"/>
      <c r="H96" s="297"/>
      <c r="I96" s="96"/>
      <c r="J96" s="297" t="s">
        <v>93</v>
      </c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5">
        <f>'SO 01.2 - Přepojení vodov...'!J30</f>
        <v>0</v>
      </c>
      <c r="AH96" s="296"/>
      <c r="AI96" s="296"/>
      <c r="AJ96" s="296"/>
      <c r="AK96" s="296"/>
      <c r="AL96" s="296"/>
      <c r="AM96" s="296"/>
      <c r="AN96" s="295">
        <f>SUM(AG96,AT96)</f>
        <v>0</v>
      </c>
      <c r="AO96" s="296"/>
      <c r="AP96" s="296"/>
      <c r="AQ96" s="97" t="s">
        <v>88</v>
      </c>
      <c r="AR96" s="98"/>
      <c r="AS96" s="99">
        <v>0</v>
      </c>
      <c r="AT96" s="100">
        <f>ROUND(SUM(AV96:AW96),2)</f>
        <v>0</v>
      </c>
      <c r="AU96" s="101">
        <f>'SO 01.2 - Přepojení vodov...'!P124</f>
        <v>0</v>
      </c>
      <c r="AV96" s="100">
        <f>'SO 01.2 - Přepojení vodov...'!J33</f>
        <v>0</v>
      </c>
      <c r="AW96" s="100">
        <f>'SO 01.2 - Přepojení vodov...'!J34</f>
        <v>0</v>
      </c>
      <c r="AX96" s="100">
        <f>'SO 01.2 - Přepojení vodov...'!J35</f>
        <v>0</v>
      </c>
      <c r="AY96" s="100">
        <f>'SO 01.2 - Přepojení vodov...'!J36</f>
        <v>0</v>
      </c>
      <c r="AZ96" s="100">
        <f>'SO 01.2 - Přepojení vodov...'!F33</f>
        <v>0</v>
      </c>
      <c r="BA96" s="100">
        <f>'SO 01.2 - Přepojení vodov...'!F34</f>
        <v>0</v>
      </c>
      <c r="BB96" s="100">
        <f>'SO 01.2 - Přepojení vodov...'!F35</f>
        <v>0</v>
      </c>
      <c r="BC96" s="100">
        <f>'SO 01.2 - Přepojení vodov...'!F36</f>
        <v>0</v>
      </c>
      <c r="BD96" s="102">
        <f>'SO 01.2 - Přepojení vodov...'!F37</f>
        <v>0</v>
      </c>
      <c r="BT96" s="103" t="s">
        <v>89</v>
      </c>
      <c r="BV96" s="103" t="s">
        <v>83</v>
      </c>
      <c r="BW96" s="103" t="s">
        <v>94</v>
      </c>
      <c r="BX96" s="103" t="s">
        <v>5</v>
      </c>
      <c r="CL96" s="103" t="s">
        <v>19</v>
      </c>
      <c r="CM96" s="103" t="s">
        <v>91</v>
      </c>
    </row>
    <row r="97" spans="1:91" s="7" customFormat="1" ht="16.5" customHeight="1">
      <c r="A97" s="93" t="s">
        <v>85</v>
      </c>
      <c r="B97" s="94"/>
      <c r="C97" s="95"/>
      <c r="D97" s="297" t="s">
        <v>95</v>
      </c>
      <c r="E97" s="297"/>
      <c r="F97" s="297"/>
      <c r="G97" s="297"/>
      <c r="H97" s="297"/>
      <c r="I97" s="96"/>
      <c r="J97" s="297" t="s">
        <v>96</v>
      </c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5">
        <f>'VRN - Vedlejší rozpočtové...'!J30</f>
        <v>0</v>
      </c>
      <c r="AH97" s="296"/>
      <c r="AI97" s="296"/>
      <c r="AJ97" s="296"/>
      <c r="AK97" s="296"/>
      <c r="AL97" s="296"/>
      <c r="AM97" s="296"/>
      <c r="AN97" s="295">
        <f>SUM(AG97,AT97)</f>
        <v>0</v>
      </c>
      <c r="AO97" s="296"/>
      <c r="AP97" s="296"/>
      <c r="AQ97" s="97" t="s">
        <v>88</v>
      </c>
      <c r="AR97" s="98"/>
      <c r="AS97" s="104">
        <v>0</v>
      </c>
      <c r="AT97" s="105">
        <f>ROUND(SUM(AV97:AW97),2)</f>
        <v>0</v>
      </c>
      <c r="AU97" s="106">
        <f>'VRN - Vedlejší rozpočtové...'!P118</f>
        <v>0</v>
      </c>
      <c r="AV97" s="105">
        <f>'VRN - Vedlejší rozpočtové...'!J33</f>
        <v>0</v>
      </c>
      <c r="AW97" s="105">
        <f>'VRN - Vedlejší rozpočtové...'!J34</f>
        <v>0</v>
      </c>
      <c r="AX97" s="105">
        <f>'VRN - Vedlejší rozpočtové...'!J35</f>
        <v>0</v>
      </c>
      <c r="AY97" s="105">
        <f>'VRN - Vedlejší rozpočtové...'!J36</f>
        <v>0</v>
      </c>
      <c r="AZ97" s="105">
        <f>'VRN - Vedlejší rozpočtové...'!F33</f>
        <v>0</v>
      </c>
      <c r="BA97" s="105">
        <f>'VRN - Vedlejší rozpočtové...'!F34</f>
        <v>0</v>
      </c>
      <c r="BB97" s="105">
        <f>'VRN - Vedlejší rozpočtové...'!F35</f>
        <v>0</v>
      </c>
      <c r="BC97" s="105">
        <f>'VRN - Vedlejší rozpočtové...'!F36</f>
        <v>0</v>
      </c>
      <c r="BD97" s="107">
        <f>'VRN - Vedlejší rozpočtové...'!F37</f>
        <v>0</v>
      </c>
      <c r="BT97" s="103" t="s">
        <v>89</v>
      </c>
      <c r="BV97" s="103" t="s">
        <v>83</v>
      </c>
      <c r="BW97" s="103" t="s">
        <v>97</v>
      </c>
      <c r="BX97" s="103" t="s">
        <v>5</v>
      </c>
      <c r="CL97" s="103" t="s">
        <v>19</v>
      </c>
      <c r="CM97" s="103" t="s">
        <v>91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d+jvZW/X3GGWi9qGioWxX/SkmZwzrHvOI0GuS2Y6A3cNwHX9ws62PExHvuDho8WDTJBV7eLQz3SWOFaMF3Ci3A==" saltValue="n2OGbCZAPC/TWXjvIUCZ3l4NAaEwlcgiTrTc0hDNfr3LE8JMk3GltIG4Zmb+NkN/h+2PJWhMR3OneO+ZVQWd1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.1 - Rekonstrukce vo...'!C2" display="/"/>
    <hyperlink ref="A96" location="'SO 01.2 - Přepojení vodov...'!C2" display="/"/>
    <hyperlink ref="A97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19"/>
  <sheetViews>
    <sheetView showGridLines="0" workbookViewId="0">
      <selection activeCell="F416" sqref="F41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6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98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38" t="str">
        <f>'Rekapitulace stavby'!K6</f>
        <v>DRNHOLEC, náměstí Svobody - rekonstrukce vodovodu</v>
      </c>
      <c r="F7" s="339"/>
      <c r="G7" s="339"/>
      <c r="H7" s="339"/>
      <c r="L7" s="19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0" t="s">
        <v>100</v>
      </c>
      <c r="F9" s="341"/>
      <c r="G9" s="341"/>
      <c r="H9" s="34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101</v>
      </c>
      <c r="G12" s="34"/>
      <c r="H12" s="34"/>
      <c r="I12" s="112" t="s">
        <v>24</v>
      </c>
      <c r="J12" s="114" t="str">
        <f>'Rekapitulace stavby'!AN8</f>
        <v>15. 6. 2023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2" t="str">
        <f>'Rekapitulace stavby'!E14</f>
        <v>Vyplň údaj</v>
      </c>
      <c r="F18" s="343"/>
      <c r="G18" s="343"/>
      <c r="H18" s="34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4" t="s">
        <v>1</v>
      </c>
      <c r="F27" s="344"/>
      <c r="G27" s="344"/>
      <c r="H27" s="34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ROUND(J130,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ROUND((SUM(BE130:BE418)),  2)</f>
        <v>0</v>
      </c>
      <c r="G33" s="34"/>
      <c r="H33" s="34"/>
      <c r="I33" s="126">
        <v>0.21</v>
      </c>
      <c r="J33" s="125">
        <f>ROUND(((SUM(BE130:BE418))*I33),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ROUND((SUM(BF130:BF418)),  2)</f>
        <v>0</v>
      </c>
      <c r="G34" s="34"/>
      <c r="H34" s="34"/>
      <c r="I34" s="126">
        <v>0.15</v>
      </c>
      <c r="J34" s="125">
        <f>ROUND(((SUM(BF130:BF418))*I34),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ROUND((SUM(BG130:BG418)),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ROUND((SUM(BH130:BH418)),  2)</f>
        <v>0</v>
      </c>
      <c r="G36" s="34"/>
      <c r="H36" s="34"/>
      <c r="I36" s="126">
        <v>0.15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ROUND((SUM(BI130:BI418)),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102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36" t="str">
        <f>E7</f>
        <v>DRNHOLEC, náměstí Svobody - rekonstrukce vodovodu</v>
      </c>
      <c r="F84" s="337"/>
      <c r="G84" s="337"/>
      <c r="H84" s="337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99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05" t="str">
        <f>E9</f>
        <v>SO 01.1 - Rekonstrukce vodovodu</v>
      </c>
      <c r="F86" s="335"/>
      <c r="G86" s="335"/>
      <c r="H86" s="335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Drnholec, nám.Svobody</v>
      </c>
      <c r="G88" s="36"/>
      <c r="H88" s="36"/>
      <c r="I88" s="28" t="s">
        <v>24</v>
      </c>
      <c r="J88" s="66" t="str">
        <f>IF(J12="","",J12)</f>
        <v>15. 6. 2023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103</v>
      </c>
      <c r="D93" s="146"/>
      <c r="E93" s="146"/>
      <c r="F93" s="146"/>
      <c r="G93" s="146"/>
      <c r="H93" s="146"/>
      <c r="I93" s="146"/>
      <c r="J93" s="147" t="s">
        <v>104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105</v>
      </c>
      <c r="D95" s="36"/>
      <c r="E95" s="36"/>
      <c r="F95" s="36"/>
      <c r="G95" s="36"/>
      <c r="H95" s="36"/>
      <c r="I95" s="36"/>
      <c r="J95" s="84">
        <f>J130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106</v>
      </c>
    </row>
    <row r="96" spans="1:47" s="9" customFormat="1" ht="24.95" customHeight="1">
      <c r="B96" s="149"/>
      <c r="C96" s="150"/>
      <c r="D96" s="151" t="s">
        <v>107</v>
      </c>
      <c r="E96" s="152"/>
      <c r="F96" s="152"/>
      <c r="G96" s="152"/>
      <c r="H96" s="152"/>
      <c r="I96" s="152"/>
      <c r="J96" s="153">
        <f>J131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108</v>
      </c>
      <c r="E97" s="158"/>
      <c r="F97" s="158"/>
      <c r="G97" s="158"/>
      <c r="H97" s="158"/>
      <c r="I97" s="158"/>
      <c r="J97" s="159">
        <f>J132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109</v>
      </c>
      <c r="E98" s="158"/>
      <c r="F98" s="158"/>
      <c r="G98" s="158"/>
      <c r="H98" s="158"/>
      <c r="I98" s="158"/>
      <c r="J98" s="159">
        <f>J201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110</v>
      </c>
      <c r="E99" s="158"/>
      <c r="F99" s="158"/>
      <c r="G99" s="158"/>
      <c r="H99" s="158"/>
      <c r="I99" s="158"/>
      <c r="J99" s="159">
        <f>J206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111</v>
      </c>
      <c r="E100" s="158"/>
      <c r="F100" s="158"/>
      <c r="G100" s="158"/>
      <c r="H100" s="158"/>
      <c r="I100" s="158"/>
      <c r="J100" s="159">
        <f>J223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112</v>
      </c>
      <c r="E101" s="158"/>
      <c r="F101" s="158"/>
      <c r="G101" s="158"/>
      <c r="H101" s="158"/>
      <c r="I101" s="158"/>
      <c r="J101" s="159">
        <f>J264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113</v>
      </c>
      <c r="E102" s="158"/>
      <c r="F102" s="158"/>
      <c r="G102" s="158"/>
      <c r="H102" s="158"/>
      <c r="I102" s="158"/>
      <c r="J102" s="159">
        <f>J359</f>
        <v>0</v>
      </c>
      <c r="K102" s="156"/>
      <c r="L102" s="160"/>
    </row>
    <row r="103" spans="1:31" s="10" customFormat="1" ht="14.85" customHeight="1">
      <c r="B103" s="155"/>
      <c r="C103" s="156"/>
      <c r="D103" s="157" t="s">
        <v>114</v>
      </c>
      <c r="E103" s="158"/>
      <c r="F103" s="158"/>
      <c r="G103" s="158"/>
      <c r="H103" s="158"/>
      <c r="I103" s="158"/>
      <c r="J103" s="159">
        <f>J380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115</v>
      </c>
      <c r="E104" s="158"/>
      <c r="F104" s="158"/>
      <c r="G104" s="158"/>
      <c r="H104" s="158"/>
      <c r="I104" s="158"/>
      <c r="J104" s="159">
        <f>J395</f>
        <v>0</v>
      </c>
      <c r="K104" s="156"/>
      <c r="L104" s="160"/>
    </row>
    <row r="105" spans="1:31" s="10" customFormat="1" ht="19.899999999999999" customHeight="1">
      <c r="B105" s="155"/>
      <c r="C105" s="156"/>
      <c r="D105" s="157" t="s">
        <v>116</v>
      </c>
      <c r="E105" s="158"/>
      <c r="F105" s="158"/>
      <c r="G105" s="158"/>
      <c r="H105" s="158"/>
      <c r="I105" s="158"/>
      <c r="J105" s="159">
        <f>J404</f>
        <v>0</v>
      </c>
      <c r="K105" s="156"/>
      <c r="L105" s="160"/>
    </row>
    <row r="106" spans="1:31" s="9" customFormat="1" ht="24.95" customHeight="1">
      <c r="B106" s="149"/>
      <c r="C106" s="150"/>
      <c r="D106" s="151" t="s">
        <v>117</v>
      </c>
      <c r="E106" s="152"/>
      <c r="F106" s="152"/>
      <c r="G106" s="152"/>
      <c r="H106" s="152"/>
      <c r="I106" s="152"/>
      <c r="J106" s="153">
        <f>J406</f>
        <v>0</v>
      </c>
      <c r="K106" s="150"/>
      <c r="L106" s="154"/>
    </row>
    <row r="107" spans="1:31" s="10" customFormat="1" ht="19.899999999999999" customHeight="1">
      <c r="B107" s="155"/>
      <c r="C107" s="156"/>
      <c r="D107" s="157" t="s">
        <v>118</v>
      </c>
      <c r="E107" s="158"/>
      <c r="F107" s="158"/>
      <c r="G107" s="158"/>
      <c r="H107" s="158"/>
      <c r="I107" s="158"/>
      <c r="J107" s="159">
        <f>J407</f>
        <v>0</v>
      </c>
      <c r="K107" s="156"/>
      <c r="L107" s="160"/>
    </row>
    <row r="108" spans="1:31" s="9" customFormat="1" ht="24.95" customHeight="1">
      <c r="B108" s="149"/>
      <c r="C108" s="150"/>
      <c r="D108" s="151" t="s">
        <v>119</v>
      </c>
      <c r="E108" s="152"/>
      <c r="F108" s="152"/>
      <c r="G108" s="152"/>
      <c r="H108" s="152"/>
      <c r="I108" s="152"/>
      <c r="J108" s="153">
        <f>J412</f>
        <v>0</v>
      </c>
      <c r="K108" s="150"/>
      <c r="L108" s="154"/>
    </row>
    <row r="109" spans="1:31" s="9" customFormat="1" ht="24.95" customHeight="1">
      <c r="B109" s="149"/>
      <c r="C109" s="150"/>
      <c r="D109" s="151" t="s">
        <v>120</v>
      </c>
      <c r="E109" s="152"/>
      <c r="F109" s="152"/>
      <c r="G109" s="152"/>
      <c r="H109" s="152"/>
      <c r="I109" s="152"/>
      <c r="J109" s="153">
        <f>J415</f>
        <v>0</v>
      </c>
      <c r="K109" s="150"/>
      <c r="L109" s="154"/>
    </row>
    <row r="110" spans="1:31" s="10" customFormat="1" ht="19.899999999999999" customHeight="1">
      <c r="B110" s="155"/>
      <c r="C110" s="156"/>
      <c r="D110" s="157" t="s">
        <v>121</v>
      </c>
      <c r="E110" s="158"/>
      <c r="F110" s="158"/>
      <c r="G110" s="158"/>
      <c r="H110" s="158"/>
      <c r="I110" s="158"/>
      <c r="J110" s="159">
        <f>J416</f>
        <v>0</v>
      </c>
      <c r="K110" s="156"/>
      <c r="L110" s="160"/>
    </row>
    <row r="111" spans="1:31" s="2" customFormat="1" ht="21.7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pans="1:31" s="2" customFormat="1" ht="6.95" customHeight="1">
      <c r="A116" s="34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24.95" customHeight="1">
      <c r="A117" s="34"/>
      <c r="B117" s="35"/>
      <c r="C117" s="22" t="s">
        <v>122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2" customHeight="1">
      <c r="A119" s="34"/>
      <c r="B119" s="35"/>
      <c r="C119" s="28" t="s">
        <v>16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6.5" customHeight="1">
      <c r="A120" s="34"/>
      <c r="B120" s="35"/>
      <c r="C120" s="36"/>
      <c r="D120" s="36"/>
      <c r="E120" s="336" t="str">
        <f>E7</f>
        <v>DRNHOLEC, náměstí Svobody - rekonstrukce vodovodu</v>
      </c>
      <c r="F120" s="337"/>
      <c r="G120" s="337"/>
      <c r="H120" s="337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8" t="s">
        <v>99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305" t="str">
        <f>E9</f>
        <v>SO 01.1 - Rekonstrukce vodovodu</v>
      </c>
      <c r="F122" s="335"/>
      <c r="G122" s="335"/>
      <c r="H122" s="335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8" t="s">
        <v>22</v>
      </c>
      <c r="D124" s="36"/>
      <c r="E124" s="36"/>
      <c r="F124" s="26" t="str">
        <f>F12</f>
        <v>Drnholec, nám.Svobody</v>
      </c>
      <c r="G124" s="36"/>
      <c r="H124" s="36"/>
      <c r="I124" s="28" t="s">
        <v>24</v>
      </c>
      <c r="J124" s="66" t="str">
        <f>IF(J12="","",J12)</f>
        <v>15. 6. 2023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8" t="s">
        <v>30</v>
      </c>
      <c r="D126" s="36"/>
      <c r="E126" s="36"/>
      <c r="F126" s="26" t="str">
        <f>E15</f>
        <v>Vodovody a kanalizace Břeclav,a.s.</v>
      </c>
      <c r="G126" s="36"/>
      <c r="H126" s="36"/>
      <c r="I126" s="28" t="s">
        <v>36</v>
      </c>
      <c r="J126" s="32" t="str">
        <f>E21</f>
        <v>Jiří Třináctý, DiS.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8" t="s">
        <v>34</v>
      </c>
      <c r="D127" s="36"/>
      <c r="E127" s="36"/>
      <c r="F127" s="26" t="str">
        <f>IF(E18="","",E18)</f>
        <v>Vyplň údaj</v>
      </c>
      <c r="G127" s="36"/>
      <c r="H127" s="36"/>
      <c r="I127" s="28" t="s">
        <v>39</v>
      </c>
      <c r="J127" s="32" t="str">
        <f>E24</f>
        <v>Jiří Třináctý, DiS.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61"/>
      <c r="B129" s="162"/>
      <c r="C129" s="163" t="s">
        <v>123</v>
      </c>
      <c r="D129" s="164" t="s">
        <v>66</v>
      </c>
      <c r="E129" s="164" t="s">
        <v>62</v>
      </c>
      <c r="F129" s="164" t="s">
        <v>63</v>
      </c>
      <c r="G129" s="164" t="s">
        <v>124</v>
      </c>
      <c r="H129" s="164" t="s">
        <v>125</v>
      </c>
      <c r="I129" s="164" t="s">
        <v>126</v>
      </c>
      <c r="J129" s="164" t="s">
        <v>104</v>
      </c>
      <c r="K129" s="165" t="s">
        <v>127</v>
      </c>
      <c r="L129" s="166"/>
      <c r="M129" s="75" t="s">
        <v>1</v>
      </c>
      <c r="N129" s="76" t="s">
        <v>45</v>
      </c>
      <c r="O129" s="76" t="s">
        <v>128</v>
      </c>
      <c r="P129" s="76" t="s">
        <v>129</v>
      </c>
      <c r="Q129" s="76" t="s">
        <v>130</v>
      </c>
      <c r="R129" s="76" t="s">
        <v>131</v>
      </c>
      <c r="S129" s="76" t="s">
        <v>132</v>
      </c>
      <c r="T129" s="77" t="s">
        <v>133</v>
      </c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</row>
    <row r="130" spans="1:65" s="2" customFormat="1" ht="22.9" customHeight="1">
      <c r="A130" s="34"/>
      <c r="B130" s="35"/>
      <c r="C130" s="82" t="s">
        <v>134</v>
      </c>
      <c r="D130" s="36"/>
      <c r="E130" s="36"/>
      <c r="F130" s="36"/>
      <c r="G130" s="36"/>
      <c r="H130" s="36"/>
      <c r="I130" s="36"/>
      <c r="J130" s="167">
        <f>BK130</f>
        <v>0</v>
      </c>
      <c r="K130" s="36"/>
      <c r="L130" s="39"/>
      <c r="M130" s="78"/>
      <c r="N130" s="168"/>
      <c r="O130" s="79"/>
      <c r="P130" s="169">
        <f>P131+P406+P412+P415</f>
        <v>0</v>
      </c>
      <c r="Q130" s="79"/>
      <c r="R130" s="169">
        <f>R131+R406+R412+R415</f>
        <v>1066.97393818</v>
      </c>
      <c r="S130" s="79"/>
      <c r="T130" s="170">
        <f>T131+T406+T412+T415</f>
        <v>398.00400000000002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6" t="s">
        <v>80</v>
      </c>
      <c r="AU130" s="16" t="s">
        <v>106</v>
      </c>
      <c r="BK130" s="171">
        <f>BK131+BK406+BK412+BK415</f>
        <v>0</v>
      </c>
    </row>
    <row r="131" spans="1:65" s="12" customFormat="1" ht="25.9" customHeight="1">
      <c r="B131" s="172"/>
      <c r="C131" s="173"/>
      <c r="D131" s="174" t="s">
        <v>80</v>
      </c>
      <c r="E131" s="175" t="s">
        <v>135</v>
      </c>
      <c r="F131" s="175" t="s">
        <v>136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P132+P201+P206+P223+P264+P359+P395+P404</f>
        <v>0</v>
      </c>
      <c r="Q131" s="180"/>
      <c r="R131" s="181">
        <f>R132+R201+R206+R223+R264+R359+R395+R404</f>
        <v>1066.97393818</v>
      </c>
      <c r="S131" s="180"/>
      <c r="T131" s="182">
        <f>T132+T201+T206+T223+T264+T359+T395+T404</f>
        <v>398.00400000000002</v>
      </c>
      <c r="AR131" s="183" t="s">
        <v>89</v>
      </c>
      <c r="AT131" s="184" t="s">
        <v>80</v>
      </c>
      <c r="AU131" s="184" t="s">
        <v>81</v>
      </c>
      <c r="AY131" s="183" t="s">
        <v>137</v>
      </c>
      <c r="BK131" s="185">
        <f>BK132+BK201+BK206+BK223+BK264+BK359+BK395+BK404</f>
        <v>0</v>
      </c>
    </row>
    <row r="132" spans="1:65" s="12" customFormat="1" ht="22.9" customHeight="1">
      <c r="B132" s="172"/>
      <c r="C132" s="173"/>
      <c r="D132" s="174" t="s">
        <v>80</v>
      </c>
      <c r="E132" s="186" t="s">
        <v>89</v>
      </c>
      <c r="F132" s="186" t="s">
        <v>138</v>
      </c>
      <c r="G132" s="173"/>
      <c r="H132" s="173"/>
      <c r="I132" s="176"/>
      <c r="J132" s="187">
        <f>BK132</f>
        <v>0</v>
      </c>
      <c r="K132" s="173"/>
      <c r="L132" s="178"/>
      <c r="M132" s="179"/>
      <c r="N132" s="180"/>
      <c r="O132" s="180"/>
      <c r="P132" s="181">
        <f>SUM(P133:P200)</f>
        <v>0</v>
      </c>
      <c r="Q132" s="180"/>
      <c r="R132" s="181">
        <f>SUM(R133:R200)</f>
        <v>987.51375919999998</v>
      </c>
      <c r="S132" s="180"/>
      <c r="T132" s="182">
        <f>SUM(T133:T200)</f>
        <v>398.00400000000002</v>
      </c>
      <c r="AR132" s="183" t="s">
        <v>89</v>
      </c>
      <c r="AT132" s="184" t="s">
        <v>80</v>
      </c>
      <c r="AU132" s="184" t="s">
        <v>89</v>
      </c>
      <c r="AY132" s="183" t="s">
        <v>137</v>
      </c>
      <c r="BK132" s="185">
        <f>SUM(BK133:BK200)</f>
        <v>0</v>
      </c>
    </row>
    <row r="133" spans="1:65" s="2" customFormat="1" ht="16.5" customHeight="1">
      <c r="A133" s="34"/>
      <c r="B133" s="35"/>
      <c r="C133" s="188" t="s">
        <v>89</v>
      </c>
      <c r="D133" s="188" t="s">
        <v>139</v>
      </c>
      <c r="E133" s="189" t="s">
        <v>140</v>
      </c>
      <c r="F133" s="190" t="s">
        <v>141</v>
      </c>
      <c r="G133" s="191" t="s">
        <v>142</v>
      </c>
      <c r="H133" s="192">
        <v>439.5</v>
      </c>
      <c r="I133" s="193"/>
      <c r="J133" s="194">
        <f>ROUND(I133*H133,2)</f>
        <v>0</v>
      </c>
      <c r="K133" s="190" t="s">
        <v>143</v>
      </c>
      <c r="L133" s="39"/>
      <c r="M133" s="195" t="s">
        <v>1</v>
      </c>
      <c r="N133" s="196" t="s">
        <v>46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0.26</v>
      </c>
      <c r="T133" s="198">
        <f>S133*H133</f>
        <v>114.27000000000001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144</v>
      </c>
      <c r="AT133" s="199" t="s">
        <v>139</v>
      </c>
      <c r="AU133" s="199" t="s">
        <v>91</v>
      </c>
      <c r="AY133" s="16" t="s">
        <v>137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144</v>
      </c>
      <c r="BM133" s="199" t="s">
        <v>145</v>
      </c>
    </row>
    <row r="134" spans="1:65" s="13" customFormat="1">
      <c r="B134" s="201"/>
      <c r="C134" s="202"/>
      <c r="D134" s="203" t="s">
        <v>146</v>
      </c>
      <c r="E134" s="204" t="s">
        <v>1</v>
      </c>
      <c r="F134" s="205" t="s">
        <v>147</v>
      </c>
      <c r="G134" s="202"/>
      <c r="H134" s="206">
        <v>430.5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146</v>
      </c>
      <c r="AU134" s="212" t="s">
        <v>91</v>
      </c>
      <c r="AV134" s="13" t="s">
        <v>91</v>
      </c>
      <c r="AW134" s="13" t="s">
        <v>38</v>
      </c>
      <c r="AX134" s="13" t="s">
        <v>81</v>
      </c>
      <c r="AY134" s="212" t="s">
        <v>137</v>
      </c>
    </row>
    <row r="135" spans="1:65" s="13" customFormat="1">
      <c r="B135" s="201"/>
      <c r="C135" s="202"/>
      <c r="D135" s="203" t="s">
        <v>146</v>
      </c>
      <c r="E135" s="204" t="s">
        <v>1</v>
      </c>
      <c r="F135" s="205" t="s">
        <v>148</v>
      </c>
      <c r="G135" s="202"/>
      <c r="H135" s="206">
        <v>9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146</v>
      </c>
      <c r="AU135" s="212" t="s">
        <v>91</v>
      </c>
      <c r="AV135" s="13" t="s">
        <v>91</v>
      </c>
      <c r="AW135" s="13" t="s">
        <v>38</v>
      </c>
      <c r="AX135" s="13" t="s">
        <v>81</v>
      </c>
      <c r="AY135" s="212" t="s">
        <v>137</v>
      </c>
    </row>
    <row r="136" spans="1:65" s="14" customFormat="1">
      <c r="B136" s="213"/>
      <c r="C136" s="214"/>
      <c r="D136" s="203" t="s">
        <v>146</v>
      </c>
      <c r="E136" s="215" t="s">
        <v>1</v>
      </c>
      <c r="F136" s="216" t="s">
        <v>149</v>
      </c>
      <c r="G136" s="214"/>
      <c r="H136" s="217">
        <v>439.5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146</v>
      </c>
      <c r="AU136" s="223" t="s">
        <v>91</v>
      </c>
      <c r="AV136" s="14" t="s">
        <v>144</v>
      </c>
      <c r="AW136" s="14" t="s">
        <v>38</v>
      </c>
      <c r="AX136" s="14" t="s">
        <v>89</v>
      </c>
      <c r="AY136" s="223" t="s">
        <v>137</v>
      </c>
    </row>
    <row r="137" spans="1:65" s="2" customFormat="1" ht="16.5" customHeight="1">
      <c r="A137" s="34"/>
      <c r="B137" s="35"/>
      <c r="C137" s="188" t="s">
        <v>91</v>
      </c>
      <c r="D137" s="188" t="s">
        <v>139</v>
      </c>
      <c r="E137" s="189" t="s">
        <v>150</v>
      </c>
      <c r="F137" s="190" t="s">
        <v>151</v>
      </c>
      <c r="G137" s="191" t="s">
        <v>142</v>
      </c>
      <c r="H137" s="192">
        <v>474</v>
      </c>
      <c r="I137" s="193"/>
      <c r="J137" s="194">
        <f>ROUND(I137*H137,2)</f>
        <v>0</v>
      </c>
      <c r="K137" s="190" t="s">
        <v>143</v>
      </c>
      <c r="L137" s="39"/>
      <c r="M137" s="195" t="s">
        <v>1</v>
      </c>
      <c r="N137" s="196" t="s">
        <v>46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0.44</v>
      </c>
      <c r="T137" s="198">
        <f>S137*H137</f>
        <v>208.56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144</v>
      </c>
      <c r="AT137" s="199" t="s">
        <v>139</v>
      </c>
      <c r="AU137" s="199" t="s">
        <v>91</v>
      </c>
      <c r="AY137" s="16" t="s">
        <v>137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144</v>
      </c>
      <c r="BM137" s="199" t="s">
        <v>152</v>
      </c>
    </row>
    <row r="138" spans="1:65" s="13" customFormat="1">
      <c r="B138" s="201"/>
      <c r="C138" s="202"/>
      <c r="D138" s="203" t="s">
        <v>146</v>
      </c>
      <c r="E138" s="204" t="s">
        <v>1</v>
      </c>
      <c r="F138" s="205" t="s">
        <v>153</v>
      </c>
      <c r="G138" s="202"/>
      <c r="H138" s="206">
        <v>27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146</v>
      </c>
      <c r="AU138" s="212" t="s">
        <v>91</v>
      </c>
      <c r="AV138" s="13" t="s">
        <v>91</v>
      </c>
      <c r="AW138" s="13" t="s">
        <v>38</v>
      </c>
      <c r="AX138" s="13" t="s">
        <v>81</v>
      </c>
      <c r="AY138" s="212" t="s">
        <v>137</v>
      </c>
    </row>
    <row r="139" spans="1:65" s="13" customFormat="1">
      <c r="B139" s="201"/>
      <c r="C139" s="202"/>
      <c r="D139" s="203" t="s">
        <v>146</v>
      </c>
      <c r="E139" s="204" t="s">
        <v>1</v>
      </c>
      <c r="F139" s="205" t="s">
        <v>154</v>
      </c>
      <c r="G139" s="202"/>
      <c r="H139" s="206">
        <v>447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146</v>
      </c>
      <c r="AU139" s="212" t="s">
        <v>91</v>
      </c>
      <c r="AV139" s="13" t="s">
        <v>91</v>
      </c>
      <c r="AW139" s="13" t="s">
        <v>38</v>
      </c>
      <c r="AX139" s="13" t="s">
        <v>81</v>
      </c>
      <c r="AY139" s="212" t="s">
        <v>137</v>
      </c>
    </row>
    <row r="140" spans="1:65" s="14" customFormat="1">
      <c r="B140" s="213"/>
      <c r="C140" s="214"/>
      <c r="D140" s="203" t="s">
        <v>146</v>
      </c>
      <c r="E140" s="215" t="s">
        <v>1</v>
      </c>
      <c r="F140" s="216" t="s">
        <v>149</v>
      </c>
      <c r="G140" s="214"/>
      <c r="H140" s="217">
        <v>474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146</v>
      </c>
      <c r="AU140" s="223" t="s">
        <v>91</v>
      </c>
      <c r="AV140" s="14" t="s">
        <v>144</v>
      </c>
      <c r="AW140" s="14" t="s">
        <v>38</v>
      </c>
      <c r="AX140" s="14" t="s">
        <v>89</v>
      </c>
      <c r="AY140" s="223" t="s">
        <v>137</v>
      </c>
    </row>
    <row r="141" spans="1:65" s="2" customFormat="1" ht="16.5" customHeight="1">
      <c r="A141" s="34"/>
      <c r="B141" s="35"/>
      <c r="C141" s="188" t="s">
        <v>155</v>
      </c>
      <c r="D141" s="188" t="s">
        <v>139</v>
      </c>
      <c r="E141" s="189" t="s">
        <v>156</v>
      </c>
      <c r="F141" s="190" t="s">
        <v>157</v>
      </c>
      <c r="G141" s="191" t="s">
        <v>142</v>
      </c>
      <c r="H141" s="192">
        <v>29</v>
      </c>
      <c r="I141" s="193"/>
      <c r="J141" s="194">
        <f>ROUND(I141*H141,2)</f>
        <v>0</v>
      </c>
      <c r="K141" s="190" t="s">
        <v>143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0.316</v>
      </c>
      <c r="T141" s="198">
        <f>S141*H141</f>
        <v>9.1639999999999997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144</v>
      </c>
      <c r="AT141" s="199" t="s">
        <v>139</v>
      </c>
      <c r="AU141" s="199" t="s">
        <v>91</v>
      </c>
      <c r="AY141" s="16" t="s">
        <v>137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144</v>
      </c>
      <c r="BM141" s="199" t="s">
        <v>158</v>
      </c>
    </row>
    <row r="142" spans="1:65" s="13" customFormat="1">
      <c r="B142" s="201"/>
      <c r="C142" s="202"/>
      <c r="D142" s="203" t="s">
        <v>146</v>
      </c>
      <c r="E142" s="204" t="s">
        <v>1</v>
      </c>
      <c r="F142" s="205" t="s">
        <v>159</v>
      </c>
      <c r="G142" s="202"/>
      <c r="H142" s="206">
        <v>11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146</v>
      </c>
      <c r="AU142" s="212" t="s">
        <v>91</v>
      </c>
      <c r="AV142" s="13" t="s">
        <v>91</v>
      </c>
      <c r="AW142" s="13" t="s">
        <v>38</v>
      </c>
      <c r="AX142" s="13" t="s">
        <v>81</v>
      </c>
      <c r="AY142" s="212" t="s">
        <v>137</v>
      </c>
    </row>
    <row r="143" spans="1:65" s="13" customFormat="1">
      <c r="B143" s="201"/>
      <c r="C143" s="202"/>
      <c r="D143" s="203" t="s">
        <v>146</v>
      </c>
      <c r="E143" s="204" t="s">
        <v>1</v>
      </c>
      <c r="F143" s="205" t="s">
        <v>160</v>
      </c>
      <c r="G143" s="202"/>
      <c r="H143" s="206">
        <v>18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146</v>
      </c>
      <c r="AU143" s="212" t="s">
        <v>91</v>
      </c>
      <c r="AV143" s="13" t="s">
        <v>91</v>
      </c>
      <c r="AW143" s="13" t="s">
        <v>38</v>
      </c>
      <c r="AX143" s="13" t="s">
        <v>81</v>
      </c>
      <c r="AY143" s="212" t="s">
        <v>137</v>
      </c>
    </row>
    <row r="144" spans="1:65" s="14" customFormat="1">
      <c r="B144" s="213"/>
      <c r="C144" s="214"/>
      <c r="D144" s="203" t="s">
        <v>146</v>
      </c>
      <c r="E144" s="215" t="s">
        <v>1</v>
      </c>
      <c r="F144" s="216" t="s">
        <v>149</v>
      </c>
      <c r="G144" s="214"/>
      <c r="H144" s="217">
        <v>29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146</v>
      </c>
      <c r="AU144" s="223" t="s">
        <v>91</v>
      </c>
      <c r="AV144" s="14" t="s">
        <v>144</v>
      </c>
      <c r="AW144" s="14" t="s">
        <v>38</v>
      </c>
      <c r="AX144" s="14" t="s">
        <v>89</v>
      </c>
      <c r="AY144" s="223" t="s">
        <v>137</v>
      </c>
    </row>
    <row r="145" spans="1:65" s="2" customFormat="1" ht="16.5" customHeight="1">
      <c r="A145" s="34"/>
      <c r="B145" s="35"/>
      <c r="C145" s="188" t="s">
        <v>144</v>
      </c>
      <c r="D145" s="188" t="s">
        <v>139</v>
      </c>
      <c r="E145" s="189" t="s">
        <v>161</v>
      </c>
      <c r="F145" s="190" t="s">
        <v>162</v>
      </c>
      <c r="G145" s="191" t="s">
        <v>163</v>
      </c>
      <c r="H145" s="192">
        <v>287</v>
      </c>
      <c r="I145" s="193"/>
      <c r="J145" s="194">
        <f>ROUND(I145*H145,2)</f>
        <v>0</v>
      </c>
      <c r="K145" s="190" t="s">
        <v>143</v>
      </c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0.23</v>
      </c>
      <c r="T145" s="198">
        <f>S145*H145</f>
        <v>66.010000000000005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144</v>
      </c>
      <c r="AT145" s="199" t="s">
        <v>139</v>
      </c>
      <c r="AU145" s="199" t="s">
        <v>91</v>
      </c>
      <c r="AY145" s="16" t="s">
        <v>137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144</v>
      </c>
      <c r="BM145" s="199" t="s">
        <v>164</v>
      </c>
    </row>
    <row r="146" spans="1:65" s="13" customFormat="1">
      <c r="B146" s="201"/>
      <c r="C146" s="202"/>
      <c r="D146" s="203" t="s">
        <v>146</v>
      </c>
      <c r="E146" s="204" t="s">
        <v>1</v>
      </c>
      <c r="F146" s="205" t="s">
        <v>165</v>
      </c>
      <c r="G146" s="202"/>
      <c r="H146" s="206">
        <v>287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146</v>
      </c>
      <c r="AU146" s="212" t="s">
        <v>91</v>
      </c>
      <c r="AV146" s="13" t="s">
        <v>91</v>
      </c>
      <c r="AW146" s="13" t="s">
        <v>38</v>
      </c>
      <c r="AX146" s="13" t="s">
        <v>89</v>
      </c>
      <c r="AY146" s="212" t="s">
        <v>137</v>
      </c>
    </row>
    <row r="147" spans="1:65" s="2" customFormat="1" ht="16.5" customHeight="1">
      <c r="A147" s="34"/>
      <c r="B147" s="35"/>
      <c r="C147" s="188" t="s">
        <v>166</v>
      </c>
      <c r="D147" s="188" t="s">
        <v>139</v>
      </c>
      <c r="E147" s="189" t="s">
        <v>167</v>
      </c>
      <c r="F147" s="190" t="s">
        <v>168</v>
      </c>
      <c r="G147" s="191" t="s">
        <v>169</v>
      </c>
      <c r="H147" s="192">
        <v>240</v>
      </c>
      <c r="I147" s="193"/>
      <c r="J147" s="194">
        <f>ROUND(I147*H147,2)</f>
        <v>0</v>
      </c>
      <c r="K147" s="190" t="s">
        <v>143</v>
      </c>
      <c r="L147" s="39"/>
      <c r="M147" s="195" t="s">
        <v>1</v>
      </c>
      <c r="N147" s="196" t="s">
        <v>46</v>
      </c>
      <c r="O147" s="71"/>
      <c r="P147" s="197">
        <f>O147*H147</f>
        <v>0</v>
      </c>
      <c r="Q147" s="197">
        <v>3.0000000000000001E-5</v>
      </c>
      <c r="R147" s="197">
        <f>Q147*H147</f>
        <v>7.1999999999999998E-3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144</v>
      </c>
      <c r="AT147" s="199" t="s">
        <v>139</v>
      </c>
      <c r="AU147" s="199" t="s">
        <v>91</v>
      </c>
      <c r="AY147" s="16" t="s">
        <v>137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144</v>
      </c>
      <c r="BM147" s="199" t="s">
        <v>170</v>
      </c>
    </row>
    <row r="148" spans="1:65" s="13" customFormat="1">
      <c r="B148" s="201"/>
      <c r="C148" s="202"/>
      <c r="D148" s="203" t="s">
        <v>146</v>
      </c>
      <c r="E148" s="204" t="s">
        <v>1</v>
      </c>
      <c r="F148" s="205" t="s">
        <v>171</v>
      </c>
      <c r="G148" s="202"/>
      <c r="H148" s="206">
        <v>240</v>
      </c>
      <c r="I148" s="207"/>
      <c r="J148" s="202"/>
      <c r="K148" s="202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146</v>
      </c>
      <c r="AU148" s="212" t="s">
        <v>91</v>
      </c>
      <c r="AV148" s="13" t="s">
        <v>91</v>
      </c>
      <c r="AW148" s="13" t="s">
        <v>38</v>
      </c>
      <c r="AX148" s="13" t="s">
        <v>89</v>
      </c>
      <c r="AY148" s="212" t="s">
        <v>137</v>
      </c>
    </row>
    <row r="149" spans="1:65" s="2" customFormat="1" ht="16.5" customHeight="1">
      <c r="A149" s="34"/>
      <c r="B149" s="35"/>
      <c r="C149" s="188" t="s">
        <v>172</v>
      </c>
      <c r="D149" s="188" t="s">
        <v>139</v>
      </c>
      <c r="E149" s="189" t="s">
        <v>173</v>
      </c>
      <c r="F149" s="190" t="s">
        <v>174</v>
      </c>
      <c r="G149" s="191" t="s">
        <v>175</v>
      </c>
      <c r="H149" s="192">
        <v>10</v>
      </c>
      <c r="I149" s="193"/>
      <c r="J149" s="194">
        <f>ROUND(I149*H149,2)</f>
        <v>0</v>
      </c>
      <c r="K149" s="190" t="s">
        <v>143</v>
      </c>
      <c r="L149" s="39"/>
      <c r="M149" s="195" t="s">
        <v>1</v>
      </c>
      <c r="N149" s="196" t="s">
        <v>46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144</v>
      </c>
      <c r="AT149" s="199" t="s">
        <v>139</v>
      </c>
      <c r="AU149" s="199" t="s">
        <v>91</v>
      </c>
      <c r="AY149" s="16" t="s">
        <v>137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144</v>
      </c>
      <c r="BM149" s="199" t="s">
        <v>176</v>
      </c>
    </row>
    <row r="150" spans="1:65" s="13" customFormat="1">
      <c r="B150" s="201"/>
      <c r="C150" s="202"/>
      <c r="D150" s="203" t="s">
        <v>146</v>
      </c>
      <c r="E150" s="204" t="s">
        <v>1</v>
      </c>
      <c r="F150" s="205" t="s">
        <v>177</v>
      </c>
      <c r="G150" s="202"/>
      <c r="H150" s="206">
        <v>10</v>
      </c>
      <c r="I150" s="207"/>
      <c r="J150" s="202"/>
      <c r="K150" s="202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146</v>
      </c>
      <c r="AU150" s="212" t="s">
        <v>91</v>
      </c>
      <c r="AV150" s="13" t="s">
        <v>91</v>
      </c>
      <c r="AW150" s="13" t="s">
        <v>38</v>
      </c>
      <c r="AX150" s="13" t="s">
        <v>89</v>
      </c>
      <c r="AY150" s="212" t="s">
        <v>137</v>
      </c>
    </row>
    <row r="151" spans="1:65" s="2" customFormat="1" ht="16.5" customHeight="1">
      <c r="A151" s="34"/>
      <c r="B151" s="35"/>
      <c r="C151" s="188" t="s">
        <v>178</v>
      </c>
      <c r="D151" s="188" t="s">
        <v>139</v>
      </c>
      <c r="E151" s="189" t="s">
        <v>179</v>
      </c>
      <c r="F151" s="190" t="s">
        <v>180</v>
      </c>
      <c r="G151" s="191" t="s">
        <v>163</v>
      </c>
      <c r="H151" s="192">
        <v>11</v>
      </c>
      <c r="I151" s="193"/>
      <c r="J151" s="194">
        <f>ROUND(I151*H151,2)</f>
        <v>0</v>
      </c>
      <c r="K151" s="190" t="s">
        <v>143</v>
      </c>
      <c r="L151" s="39"/>
      <c r="M151" s="195" t="s">
        <v>1</v>
      </c>
      <c r="N151" s="196" t="s">
        <v>46</v>
      </c>
      <c r="O151" s="71"/>
      <c r="P151" s="197">
        <f>O151*H151</f>
        <v>0</v>
      </c>
      <c r="Q151" s="197">
        <v>3.6900000000000002E-2</v>
      </c>
      <c r="R151" s="197">
        <f>Q151*H151</f>
        <v>0.40590000000000004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144</v>
      </c>
      <c r="AT151" s="199" t="s">
        <v>139</v>
      </c>
      <c r="AU151" s="199" t="s">
        <v>91</v>
      </c>
      <c r="AY151" s="16" t="s">
        <v>137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144</v>
      </c>
      <c r="BM151" s="199" t="s">
        <v>181</v>
      </c>
    </row>
    <row r="152" spans="1:65" s="13" customFormat="1">
      <c r="B152" s="201"/>
      <c r="C152" s="202"/>
      <c r="D152" s="203" t="s">
        <v>146</v>
      </c>
      <c r="E152" s="204" t="s">
        <v>1</v>
      </c>
      <c r="F152" s="205" t="s">
        <v>182</v>
      </c>
      <c r="G152" s="202"/>
      <c r="H152" s="206">
        <v>1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146</v>
      </c>
      <c r="AU152" s="212" t="s">
        <v>91</v>
      </c>
      <c r="AV152" s="13" t="s">
        <v>91</v>
      </c>
      <c r="AW152" s="13" t="s">
        <v>38</v>
      </c>
      <c r="AX152" s="13" t="s">
        <v>81</v>
      </c>
      <c r="AY152" s="212" t="s">
        <v>137</v>
      </c>
    </row>
    <row r="153" spans="1:65" s="13" customFormat="1">
      <c r="B153" s="201"/>
      <c r="C153" s="202"/>
      <c r="D153" s="203" t="s">
        <v>146</v>
      </c>
      <c r="E153" s="204" t="s">
        <v>1</v>
      </c>
      <c r="F153" s="205" t="s">
        <v>183</v>
      </c>
      <c r="G153" s="202"/>
      <c r="H153" s="206">
        <v>10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146</v>
      </c>
      <c r="AU153" s="212" t="s">
        <v>91</v>
      </c>
      <c r="AV153" s="13" t="s">
        <v>91</v>
      </c>
      <c r="AW153" s="13" t="s">
        <v>38</v>
      </c>
      <c r="AX153" s="13" t="s">
        <v>81</v>
      </c>
      <c r="AY153" s="212" t="s">
        <v>137</v>
      </c>
    </row>
    <row r="154" spans="1:65" s="14" customFormat="1">
      <c r="B154" s="213"/>
      <c r="C154" s="214"/>
      <c r="D154" s="203" t="s">
        <v>146</v>
      </c>
      <c r="E154" s="215" t="s">
        <v>1</v>
      </c>
      <c r="F154" s="216" t="s">
        <v>149</v>
      </c>
      <c r="G154" s="214"/>
      <c r="H154" s="217">
        <v>11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146</v>
      </c>
      <c r="AU154" s="223" t="s">
        <v>91</v>
      </c>
      <c r="AV154" s="14" t="s">
        <v>144</v>
      </c>
      <c r="AW154" s="14" t="s">
        <v>38</v>
      </c>
      <c r="AX154" s="14" t="s">
        <v>89</v>
      </c>
      <c r="AY154" s="223" t="s">
        <v>137</v>
      </c>
    </row>
    <row r="155" spans="1:65" s="2" customFormat="1" ht="16.5" customHeight="1">
      <c r="A155" s="34"/>
      <c r="B155" s="35"/>
      <c r="C155" s="188" t="s">
        <v>184</v>
      </c>
      <c r="D155" s="188" t="s">
        <v>139</v>
      </c>
      <c r="E155" s="189" t="s">
        <v>185</v>
      </c>
      <c r="F155" s="190" t="s">
        <v>186</v>
      </c>
      <c r="G155" s="191" t="s">
        <v>163</v>
      </c>
      <c r="H155" s="192">
        <v>4</v>
      </c>
      <c r="I155" s="193"/>
      <c r="J155" s="194">
        <f>ROUND(I155*H155,2)</f>
        <v>0</v>
      </c>
      <c r="K155" s="190" t="s">
        <v>143</v>
      </c>
      <c r="L155" s="39"/>
      <c r="M155" s="195" t="s">
        <v>1</v>
      </c>
      <c r="N155" s="196" t="s">
        <v>46</v>
      </c>
      <c r="O155" s="71"/>
      <c r="P155" s="197">
        <f>O155*H155</f>
        <v>0</v>
      </c>
      <c r="Q155" s="197">
        <v>3.6900000000000002E-2</v>
      </c>
      <c r="R155" s="197">
        <f>Q155*H155</f>
        <v>0.14760000000000001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144</v>
      </c>
      <c r="AT155" s="199" t="s">
        <v>139</v>
      </c>
      <c r="AU155" s="199" t="s">
        <v>91</v>
      </c>
      <c r="AY155" s="16" t="s">
        <v>137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144</v>
      </c>
      <c r="BM155" s="199" t="s">
        <v>187</v>
      </c>
    </row>
    <row r="156" spans="1:65" s="13" customFormat="1">
      <c r="B156" s="201"/>
      <c r="C156" s="202"/>
      <c r="D156" s="203" t="s">
        <v>146</v>
      </c>
      <c r="E156" s="204" t="s">
        <v>1</v>
      </c>
      <c r="F156" s="205" t="s">
        <v>188</v>
      </c>
      <c r="G156" s="202"/>
      <c r="H156" s="206">
        <v>1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146</v>
      </c>
      <c r="AU156" s="212" t="s">
        <v>91</v>
      </c>
      <c r="AV156" s="13" t="s">
        <v>91</v>
      </c>
      <c r="AW156" s="13" t="s">
        <v>38</v>
      </c>
      <c r="AX156" s="13" t="s">
        <v>81</v>
      </c>
      <c r="AY156" s="212" t="s">
        <v>137</v>
      </c>
    </row>
    <row r="157" spans="1:65" s="13" customFormat="1">
      <c r="B157" s="201"/>
      <c r="C157" s="202"/>
      <c r="D157" s="203" t="s">
        <v>146</v>
      </c>
      <c r="E157" s="204" t="s">
        <v>1</v>
      </c>
      <c r="F157" s="205" t="s">
        <v>189</v>
      </c>
      <c r="G157" s="202"/>
      <c r="H157" s="206">
        <v>3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146</v>
      </c>
      <c r="AU157" s="212" t="s">
        <v>91</v>
      </c>
      <c r="AV157" s="13" t="s">
        <v>91</v>
      </c>
      <c r="AW157" s="13" t="s">
        <v>38</v>
      </c>
      <c r="AX157" s="13" t="s">
        <v>81</v>
      </c>
      <c r="AY157" s="212" t="s">
        <v>137</v>
      </c>
    </row>
    <row r="158" spans="1:65" s="14" customFormat="1">
      <c r="B158" s="213"/>
      <c r="C158" s="214"/>
      <c r="D158" s="203" t="s">
        <v>146</v>
      </c>
      <c r="E158" s="215" t="s">
        <v>1</v>
      </c>
      <c r="F158" s="216" t="s">
        <v>149</v>
      </c>
      <c r="G158" s="214"/>
      <c r="H158" s="217">
        <v>4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146</v>
      </c>
      <c r="AU158" s="223" t="s">
        <v>91</v>
      </c>
      <c r="AV158" s="14" t="s">
        <v>144</v>
      </c>
      <c r="AW158" s="14" t="s">
        <v>38</v>
      </c>
      <c r="AX158" s="14" t="s">
        <v>89</v>
      </c>
      <c r="AY158" s="223" t="s">
        <v>137</v>
      </c>
    </row>
    <row r="159" spans="1:65" s="2" customFormat="1" ht="21.75" customHeight="1">
      <c r="A159" s="34"/>
      <c r="B159" s="35"/>
      <c r="C159" s="188" t="s">
        <v>190</v>
      </c>
      <c r="D159" s="188" t="s">
        <v>139</v>
      </c>
      <c r="E159" s="189" t="s">
        <v>191</v>
      </c>
      <c r="F159" s="190" t="s">
        <v>192</v>
      </c>
      <c r="G159" s="191" t="s">
        <v>193</v>
      </c>
      <c r="H159" s="192">
        <v>124.375</v>
      </c>
      <c r="I159" s="193"/>
      <c r="J159" s="194">
        <f>ROUND(I159*H159,2)</f>
        <v>0</v>
      </c>
      <c r="K159" s="190" t="s">
        <v>143</v>
      </c>
      <c r="L159" s="39"/>
      <c r="M159" s="195" t="s">
        <v>1</v>
      </c>
      <c r="N159" s="196" t="s">
        <v>46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144</v>
      </c>
      <c r="AT159" s="199" t="s">
        <v>139</v>
      </c>
      <c r="AU159" s="199" t="s">
        <v>91</v>
      </c>
      <c r="AY159" s="16" t="s">
        <v>137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144</v>
      </c>
      <c r="BM159" s="199" t="s">
        <v>194</v>
      </c>
    </row>
    <row r="160" spans="1:65" s="13" customFormat="1">
      <c r="B160" s="201"/>
      <c r="C160" s="202"/>
      <c r="D160" s="203" t="s">
        <v>146</v>
      </c>
      <c r="E160" s="204" t="s">
        <v>1</v>
      </c>
      <c r="F160" s="205" t="s">
        <v>195</v>
      </c>
      <c r="G160" s="202"/>
      <c r="H160" s="206">
        <v>107.625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146</v>
      </c>
      <c r="AU160" s="212" t="s">
        <v>91</v>
      </c>
      <c r="AV160" s="13" t="s">
        <v>91</v>
      </c>
      <c r="AW160" s="13" t="s">
        <v>38</v>
      </c>
      <c r="AX160" s="13" t="s">
        <v>81</v>
      </c>
      <c r="AY160" s="212" t="s">
        <v>137</v>
      </c>
    </row>
    <row r="161" spans="1:65" s="13" customFormat="1">
      <c r="B161" s="201"/>
      <c r="C161" s="202"/>
      <c r="D161" s="203" t="s">
        <v>146</v>
      </c>
      <c r="E161" s="204" t="s">
        <v>1</v>
      </c>
      <c r="F161" s="205" t="s">
        <v>196</v>
      </c>
      <c r="G161" s="202"/>
      <c r="H161" s="206">
        <v>2.25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146</v>
      </c>
      <c r="AU161" s="212" t="s">
        <v>91</v>
      </c>
      <c r="AV161" s="13" t="s">
        <v>91</v>
      </c>
      <c r="AW161" s="13" t="s">
        <v>38</v>
      </c>
      <c r="AX161" s="13" t="s">
        <v>81</v>
      </c>
      <c r="AY161" s="212" t="s">
        <v>137</v>
      </c>
    </row>
    <row r="162" spans="1:65" s="13" customFormat="1">
      <c r="B162" s="201"/>
      <c r="C162" s="202"/>
      <c r="D162" s="203" t="s">
        <v>146</v>
      </c>
      <c r="E162" s="204" t="s">
        <v>1</v>
      </c>
      <c r="F162" s="205" t="s">
        <v>197</v>
      </c>
      <c r="G162" s="202"/>
      <c r="H162" s="206">
        <v>5.5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146</v>
      </c>
      <c r="AU162" s="212" t="s">
        <v>91</v>
      </c>
      <c r="AV162" s="13" t="s">
        <v>91</v>
      </c>
      <c r="AW162" s="13" t="s">
        <v>38</v>
      </c>
      <c r="AX162" s="13" t="s">
        <v>81</v>
      </c>
      <c r="AY162" s="212" t="s">
        <v>137</v>
      </c>
    </row>
    <row r="163" spans="1:65" s="13" customFormat="1">
      <c r="B163" s="201"/>
      <c r="C163" s="202"/>
      <c r="D163" s="203" t="s">
        <v>146</v>
      </c>
      <c r="E163" s="204" t="s">
        <v>1</v>
      </c>
      <c r="F163" s="205" t="s">
        <v>198</v>
      </c>
      <c r="G163" s="202"/>
      <c r="H163" s="206">
        <v>9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146</v>
      </c>
      <c r="AU163" s="212" t="s">
        <v>91</v>
      </c>
      <c r="AV163" s="13" t="s">
        <v>91</v>
      </c>
      <c r="AW163" s="13" t="s">
        <v>38</v>
      </c>
      <c r="AX163" s="13" t="s">
        <v>81</v>
      </c>
      <c r="AY163" s="212" t="s">
        <v>137</v>
      </c>
    </row>
    <row r="164" spans="1:65" s="14" customFormat="1">
      <c r="B164" s="213"/>
      <c r="C164" s="214"/>
      <c r="D164" s="203" t="s">
        <v>146</v>
      </c>
      <c r="E164" s="215" t="s">
        <v>1</v>
      </c>
      <c r="F164" s="216" t="s">
        <v>149</v>
      </c>
      <c r="G164" s="214"/>
      <c r="H164" s="217">
        <v>124.375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146</v>
      </c>
      <c r="AU164" s="223" t="s">
        <v>91</v>
      </c>
      <c r="AV164" s="14" t="s">
        <v>144</v>
      </c>
      <c r="AW164" s="14" t="s">
        <v>38</v>
      </c>
      <c r="AX164" s="14" t="s">
        <v>89</v>
      </c>
      <c r="AY164" s="223" t="s">
        <v>137</v>
      </c>
    </row>
    <row r="165" spans="1:65" s="2" customFormat="1" ht="16.5" customHeight="1">
      <c r="A165" s="34"/>
      <c r="B165" s="35"/>
      <c r="C165" s="188" t="s">
        <v>177</v>
      </c>
      <c r="D165" s="188" t="s">
        <v>139</v>
      </c>
      <c r="E165" s="189" t="s">
        <v>199</v>
      </c>
      <c r="F165" s="190" t="s">
        <v>200</v>
      </c>
      <c r="G165" s="191" t="s">
        <v>193</v>
      </c>
      <c r="H165" s="192">
        <v>60</v>
      </c>
      <c r="I165" s="193"/>
      <c r="J165" s="194">
        <f>ROUND(I165*H165,2)</f>
        <v>0</v>
      </c>
      <c r="K165" s="190" t="s">
        <v>143</v>
      </c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144</v>
      </c>
      <c r="AT165" s="199" t="s">
        <v>139</v>
      </c>
      <c r="AU165" s="199" t="s">
        <v>91</v>
      </c>
      <c r="AY165" s="16" t="s">
        <v>137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144</v>
      </c>
      <c r="BM165" s="199" t="s">
        <v>201</v>
      </c>
    </row>
    <row r="166" spans="1:65" s="13" customFormat="1">
      <c r="B166" s="201"/>
      <c r="C166" s="202"/>
      <c r="D166" s="203" t="s">
        <v>146</v>
      </c>
      <c r="E166" s="204" t="s">
        <v>1</v>
      </c>
      <c r="F166" s="205" t="s">
        <v>202</v>
      </c>
      <c r="G166" s="202"/>
      <c r="H166" s="206">
        <v>60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146</v>
      </c>
      <c r="AU166" s="212" t="s">
        <v>91</v>
      </c>
      <c r="AV166" s="13" t="s">
        <v>91</v>
      </c>
      <c r="AW166" s="13" t="s">
        <v>38</v>
      </c>
      <c r="AX166" s="13" t="s">
        <v>89</v>
      </c>
      <c r="AY166" s="212" t="s">
        <v>137</v>
      </c>
    </row>
    <row r="167" spans="1:65" s="2" customFormat="1" ht="21.75" customHeight="1">
      <c r="A167" s="34"/>
      <c r="B167" s="35"/>
      <c r="C167" s="188" t="s">
        <v>203</v>
      </c>
      <c r="D167" s="188" t="s">
        <v>139</v>
      </c>
      <c r="E167" s="189" t="s">
        <v>204</v>
      </c>
      <c r="F167" s="190" t="s">
        <v>205</v>
      </c>
      <c r="G167" s="191" t="s">
        <v>193</v>
      </c>
      <c r="H167" s="192">
        <v>525.72</v>
      </c>
      <c r="I167" s="193"/>
      <c r="J167" s="194">
        <f>ROUND(I167*H167,2)</f>
        <v>0</v>
      </c>
      <c r="K167" s="190" t="s">
        <v>143</v>
      </c>
      <c r="L167" s="39"/>
      <c r="M167" s="195" t="s">
        <v>1</v>
      </c>
      <c r="N167" s="196" t="s">
        <v>46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144</v>
      </c>
      <c r="AT167" s="199" t="s">
        <v>139</v>
      </c>
      <c r="AU167" s="199" t="s">
        <v>91</v>
      </c>
      <c r="AY167" s="16" t="s">
        <v>137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144</v>
      </c>
      <c r="BM167" s="199" t="s">
        <v>206</v>
      </c>
    </row>
    <row r="168" spans="1:65" s="13" customFormat="1">
      <c r="B168" s="201"/>
      <c r="C168" s="202"/>
      <c r="D168" s="203" t="s">
        <v>146</v>
      </c>
      <c r="E168" s="204" t="s">
        <v>1</v>
      </c>
      <c r="F168" s="205" t="s">
        <v>207</v>
      </c>
      <c r="G168" s="202"/>
      <c r="H168" s="206">
        <v>525.72</v>
      </c>
      <c r="I168" s="207"/>
      <c r="J168" s="202"/>
      <c r="K168" s="202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146</v>
      </c>
      <c r="AU168" s="212" t="s">
        <v>91</v>
      </c>
      <c r="AV168" s="13" t="s">
        <v>91</v>
      </c>
      <c r="AW168" s="13" t="s">
        <v>38</v>
      </c>
      <c r="AX168" s="13" t="s">
        <v>89</v>
      </c>
      <c r="AY168" s="212" t="s">
        <v>137</v>
      </c>
    </row>
    <row r="169" spans="1:65" s="2" customFormat="1" ht="21.75" customHeight="1">
      <c r="A169" s="34"/>
      <c r="B169" s="35"/>
      <c r="C169" s="188" t="s">
        <v>208</v>
      </c>
      <c r="D169" s="188" t="s">
        <v>139</v>
      </c>
      <c r="E169" s="189" t="s">
        <v>209</v>
      </c>
      <c r="F169" s="190" t="s">
        <v>210</v>
      </c>
      <c r="G169" s="191" t="s">
        <v>163</v>
      </c>
      <c r="H169" s="192">
        <v>9</v>
      </c>
      <c r="I169" s="193"/>
      <c r="J169" s="194">
        <f>ROUND(I169*H169,2)</f>
        <v>0</v>
      </c>
      <c r="K169" s="190" t="s">
        <v>143</v>
      </c>
      <c r="L169" s="39"/>
      <c r="M169" s="195" t="s">
        <v>1</v>
      </c>
      <c r="N169" s="196" t="s">
        <v>46</v>
      </c>
      <c r="O169" s="71"/>
      <c r="P169" s="197">
        <f>O169*H169</f>
        <v>0</v>
      </c>
      <c r="Q169" s="197">
        <v>4.4000000000000003E-3</v>
      </c>
      <c r="R169" s="197">
        <f>Q169*H169</f>
        <v>3.9600000000000003E-2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144</v>
      </c>
      <c r="AT169" s="199" t="s">
        <v>139</v>
      </c>
      <c r="AU169" s="199" t="s">
        <v>91</v>
      </c>
      <c r="AY169" s="16" t="s">
        <v>137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144</v>
      </c>
      <c r="BM169" s="199" t="s">
        <v>211</v>
      </c>
    </row>
    <row r="170" spans="1:65" s="13" customFormat="1">
      <c r="B170" s="201"/>
      <c r="C170" s="202"/>
      <c r="D170" s="203" t="s">
        <v>146</v>
      </c>
      <c r="E170" s="204" t="s">
        <v>1</v>
      </c>
      <c r="F170" s="205" t="s">
        <v>212</v>
      </c>
      <c r="G170" s="202"/>
      <c r="H170" s="206">
        <v>9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146</v>
      </c>
      <c r="AU170" s="212" t="s">
        <v>91</v>
      </c>
      <c r="AV170" s="13" t="s">
        <v>91</v>
      </c>
      <c r="AW170" s="13" t="s">
        <v>38</v>
      </c>
      <c r="AX170" s="13" t="s">
        <v>89</v>
      </c>
      <c r="AY170" s="212" t="s">
        <v>137</v>
      </c>
    </row>
    <row r="171" spans="1:65" s="2" customFormat="1" ht="16.5" customHeight="1">
      <c r="A171" s="34"/>
      <c r="B171" s="35"/>
      <c r="C171" s="188" t="s">
        <v>213</v>
      </c>
      <c r="D171" s="188" t="s">
        <v>139</v>
      </c>
      <c r="E171" s="189" t="s">
        <v>214</v>
      </c>
      <c r="F171" s="190" t="s">
        <v>215</v>
      </c>
      <c r="G171" s="191" t="s">
        <v>142</v>
      </c>
      <c r="H171" s="192">
        <v>954.24</v>
      </c>
      <c r="I171" s="193"/>
      <c r="J171" s="194">
        <f>ROUND(I171*H171,2)</f>
        <v>0</v>
      </c>
      <c r="K171" s="190" t="s">
        <v>143</v>
      </c>
      <c r="L171" s="39"/>
      <c r="M171" s="195" t="s">
        <v>1</v>
      </c>
      <c r="N171" s="196" t="s">
        <v>46</v>
      </c>
      <c r="O171" s="71"/>
      <c r="P171" s="197">
        <f>O171*H171</f>
        <v>0</v>
      </c>
      <c r="Q171" s="197">
        <v>5.8E-4</v>
      </c>
      <c r="R171" s="197">
        <f>Q171*H171</f>
        <v>0.55345920000000004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144</v>
      </c>
      <c r="AT171" s="199" t="s">
        <v>139</v>
      </c>
      <c r="AU171" s="199" t="s">
        <v>91</v>
      </c>
      <c r="AY171" s="16" t="s">
        <v>137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144</v>
      </c>
      <c r="BM171" s="199" t="s">
        <v>216</v>
      </c>
    </row>
    <row r="172" spans="1:65" s="13" customFormat="1">
      <c r="B172" s="201"/>
      <c r="C172" s="202"/>
      <c r="D172" s="203" t="s">
        <v>146</v>
      </c>
      <c r="E172" s="204" t="s">
        <v>1</v>
      </c>
      <c r="F172" s="205" t="s">
        <v>217</v>
      </c>
      <c r="G172" s="202"/>
      <c r="H172" s="206">
        <v>954.24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146</v>
      </c>
      <c r="AU172" s="212" t="s">
        <v>91</v>
      </c>
      <c r="AV172" s="13" t="s">
        <v>91</v>
      </c>
      <c r="AW172" s="13" t="s">
        <v>38</v>
      </c>
      <c r="AX172" s="13" t="s">
        <v>89</v>
      </c>
      <c r="AY172" s="212" t="s">
        <v>137</v>
      </c>
    </row>
    <row r="173" spans="1:65" s="2" customFormat="1" ht="16.5" customHeight="1">
      <c r="A173" s="34"/>
      <c r="B173" s="35"/>
      <c r="C173" s="188" t="s">
        <v>218</v>
      </c>
      <c r="D173" s="188" t="s">
        <v>139</v>
      </c>
      <c r="E173" s="189" t="s">
        <v>219</v>
      </c>
      <c r="F173" s="190" t="s">
        <v>220</v>
      </c>
      <c r="G173" s="191" t="s">
        <v>142</v>
      </c>
      <c r="H173" s="192">
        <v>954.24</v>
      </c>
      <c r="I173" s="193"/>
      <c r="J173" s="194">
        <f>ROUND(I173*H173,2)</f>
        <v>0</v>
      </c>
      <c r="K173" s="190" t="s">
        <v>143</v>
      </c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144</v>
      </c>
      <c r="AT173" s="199" t="s">
        <v>139</v>
      </c>
      <c r="AU173" s="199" t="s">
        <v>91</v>
      </c>
      <c r="AY173" s="16" t="s">
        <v>137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144</v>
      </c>
      <c r="BM173" s="199" t="s">
        <v>221</v>
      </c>
    </row>
    <row r="174" spans="1:65" s="13" customFormat="1">
      <c r="B174" s="201"/>
      <c r="C174" s="202"/>
      <c r="D174" s="203" t="s">
        <v>146</v>
      </c>
      <c r="E174" s="204" t="s">
        <v>1</v>
      </c>
      <c r="F174" s="205" t="s">
        <v>222</v>
      </c>
      <c r="G174" s="202"/>
      <c r="H174" s="206">
        <v>954.24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146</v>
      </c>
      <c r="AU174" s="212" t="s">
        <v>91</v>
      </c>
      <c r="AV174" s="13" t="s">
        <v>91</v>
      </c>
      <c r="AW174" s="13" t="s">
        <v>38</v>
      </c>
      <c r="AX174" s="13" t="s">
        <v>89</v>
      </c>
      <c r="AY174" s="212" t="s">
        <v>137</v>
      </c>
    </row>
    <row r="175" spans="1:65" s="2" customFormat="1" ht="21.75" customHeight="1">
      <c r="A175" s="34"/>
      <c r="B175" s="35"/>
      <c r="C175" s="188" t="s">
        <v>8</v>
      </c>
      <c r="D175" s="188" t="s">
        <v>139</v>
      </c>
      <c r="E175" s="189" t="s">
        <v>223</v>
      </c>
      <c r="F175" s="190" t="s">
        <v>224</v>
      </c>
      <c r="G175" s="191" t="s">
        <v>193</v>
      </c>
      <c r="H175" s="192">
        <v>650.09500000000003</v>
      </c>
      <c r="I175" s="193"/>
      <c r="J175" s="194">
        <f>ROUND(I175*H175,2)</f>
        <v>0</v>
      </c>
      <c r="K175" s="190" t="s">
        <v>143</v>
      </c>
      <c r="L175" s="39"/>
      <c r="M175" s="195" t="s">
        <v>1</v>
      </c>
      <c r="N175" s="196" t="s">
        <v>46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144</v>
      </c>
      <c r="AT175" s="199" t="s">
        <v>139</v>
      </c>
      <c r="AU175" s="199" t="s">
        <v>91</v>
      </c>
      <c r="AY175" s="16" t="s">
        <v>137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144</v>
      </c>
      <c r="BM175" s="199" t="s">
        <v>225</v>
      </c>
    </row>
    <row r="176" spans="1:65" s="13" customFormat="1">
      <c r="B176" s="201"/>
      <c r="C176" s="202"/>
      <c r="D176" s="203" t="s">
        <v>146</v>
      </c>
      <c r="E176" s="204" t="s">
        <v>1</v>
      </c>
      <c r="F176" s="205" t="s">
        <v>226</v>
      </c>
      <c r="G176" s="202"/>
      <c r="H176" s="206">
        <v>124.375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146</v>
      </c>
      <c r="AU176" s="212" t="s">
        <v>91</v>
      </c>
      <c r="AV176" s="13" t="s">
        <v>91</v>
      </c>
      <c r="AW176" s="13" t="s">
        <v>38</v>
      </c>
      <c r="AX176" s="13" t="s">
        <v>81</v>
      </c>
      <c r="AY176" s="212" t="s">
        <v>137</v>
      </c>
    </row>
    <row r="177" spans="1:65" s="13" customFormat="1">
      <c r="B177" s="201"/>
      <c r="C177" s="202"/>
      <c r="D177" s="203" t="s">
        <v>146</v>
      </c>
      <c r="E177" s="204" t="s">
        <v>1</v>
      </c>
      <c r="F177" s="205" t="s">
        <v>227</v>
      </c>
      <c r="G177" s="202"/>
      <c r="H177" s="206">
        <v>525.72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146</v>
      </c>
      <c r="AU177" s="212" t="s">
        <v>91</v>
      </c>
      <c r="AV177" s="13" t="s">
        <v>91</v>
      </c>
      <c r="AW177" s="13" t="s">
        <v>38</v>
      </c>
      <c r="AX177" s="13" t="s">
        <v>81</v>
      </c>
      <c r="AY177" s="212" t="s">
        <v>137</v>
      </c>
    </row>
    <row r="178" spans="1:65" s="14" customFormat="1">
      <c r="B178" s="213"/>
      <c r="C178" s="214"/>
      <c r="D178" s="203" t="s">
        <v>146</v>
      </c>
      <c r="E178" s="215" t="s">
        <v>1</v>
      </c>
      <c r="F178" s="216" t="s">
        <v>149</v>
      </c>
      <c r="G178" s="214"/>
      <c r="H178" s="217">
        <v>650.09500000000003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146</v>
      </c>
      <c r="AU178" s="223" t="s">
        <v>91</v>
      </c>
      <c r="AV178" s="14" t="s">
        <v>144</v>
      </c>
      <c r="AW178" s="14" t="s">
        <v>38</v>
      </c>
      <c r="AX178" s="14" t="s">
        <v>89</v>
      </c>
      <c r="AY178" s="223" t="s">
        <v>137</v>
      </c>
    </row>
    <row r="179" spans="1:65" s="2" customFormat="1" ht="24.2" customHeight="1">
      <c r="A179" s="34"/>
      <c r="B179" s="35"/>
      <c r="C179" s="188" t="s">
        <v>228</v>
      </c>
      <c r="D179" s="188" t="s">
        <v>139</v>
      </c>
      <c r="E179" s="189" t="s">
        <v>229</v>
      </c>
      <c r="F179" s="190" t="s">
        <v>230</v>
      </c>
      <c r="G179" s="191" t="s">
        <v>193</v>
      </c>
      <c r="H179" s="192">
        <v>5257.2</v>
      </c>
      <c r="I179" s="193"/>
      <c r="J179" s="194">
        <f>ROUND(I179*H179,2)</f>
        <v>0</v>
      </c>
      <c r="K179" s="190" t="s">
        <v>143</v>
      </c>
      <c r="L179" s="39"/>
      <c r="M179" s="195" t="s">
        <v>1</v>
      </c>
      <c r="N179" s="196" t="s">
        <v>46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144</v>
      </c>
      <c r="AT179" s="199" t="s">
        <v>139</v>
      </c>
      <c r="AU179" s="199" t="s">
        <v>91</v>
      </c>
      <c r="AY179" s="16" t="s">
        <v>137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144</v>
      </c>
      <c r="BM179" s="199" t="s">
        <v>231</v>
      </c>
    </row>
    <row r="180" spans="1:65" s="13" customFormat="1">
      <c r="B180" s="201"/>
      <c r="C180" s="202"/>
      <c r="D180" s="203" t="s">
        <v>146</v>
      </c>
      <c r="E180" s="204" t="s">
        <v>1</v>
      </c>
      <c r="F180" s="205" t="s">
        <v>232</v>
      </c>
      <c r="G180" s="202"/>
      <c r="H180" s="206">
        <v>5257.2</v>
      </c>
      <c r="I180" s="207"/>
      <c r="J180" s="202"/>
      <c r="K180" s="202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146</v>
      </c>
      <c r="AU180" s="212" t="s">
        <v>91</v>
      </c>
      <c r="AV180" s="13" t="s">
        <v>91</v>
      </c>
      <c r="AW180" s="13" t="s">
        <v>38</v>
      </c>
      <c r="AX180" s="13" t="s">
        <v>89</v>
      </c>
      <c r="AY180" s="212" t="s">
        <v>137</v>
      </c>
    </row>
    <row r="181" spans="1:65" s="2" customFormat="1" ht="16.5" customHeight="1">
      <c r="A181" s="34"/>
      <c r="B181" s="35"/>
      <c r="C181" s="188" t="s">
        <v>233</v>
      </c>
      <c r="D181" s="188" t="s">
        <v>139</v>
      </c>
      <c r="E181" s="189" t="s">
        <v>234</v>
      </c>
      <c r="F181" s="190" t="s">
        <v>235</v>
      </c>
      <c r="G181" s="191" t="s">
        <v>193</v>
      </c>
      <c r="H181" s="192">
        <v>124.375</v>
      </c>
      <c r="I181" s="193"/>
      <c r="J181" s="194">
        <f>ROUND(I181*H181,2)</f>
        <v>0</v>
      </c>
      <c r="K181" s="190" t="s">
        <v>143</v>
      </c>
      <c r="L181" s="39"/>
      <c r="M181" s="195" t="s">
        <v>1</v>
      </c>
      <c r="N181" s="196" t="s">
        <v>46</v>
      </c>
      <c r="O181" s="71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144</v>
      </c>
      <c r="AT181" s="199" t="s">
        <v>139</v>
      </c>
      <c r="AU181" s="199" t="s">
        <v>91</v>
      </c>
      <c r="AY181" s="16" t="s">
        <v>137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144</v>
      </c>
      <c r="BM181" s="199" t="s">
        <v>236</v>
      </c>
    </row>
    <row r="182" spans="1:65" s="13" customFormat="1">
      <c r="B182" s="201"/>
      <c r="C182" s="202"/>
      <c r="D182" s="203" t="s">
        <v>146</v>
      </c>
      <c r="E182" s="204" t="s">
        <v>1</v>
      </c>
      <c r="F182" s="205" t="s">
        <v>226</v>
      </c>
      <c r="G182" s="202"/>
      <c r="H182" s="206">
        <v>124.375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146</v>
      </c>
      <c r="AU182" s="212" t="s">
        <v>91</v>
      </c>
      <c r="AV182" s="13" t="s">
        <v>91</v>
      </c>
      <c r="AW182" s="13" t="s">
        <v>38</v>
      </c>
      <c r="AX182" s="13" t="s">
        <v>89</v>
      </c>
      <c r="AY182" s="212" t="s">
        <v>137</v>
      </c>
    </row>
    <row r="183" spans="1:65" s="2" customFormat="1" ht="16.5" customHeight="1">
      <c r="A183" s="34"/>
      <c r="B183" s="35"/>
      <c r="C183" s="188" t="s">
        <v>237</v>
      </c>
      <c r="D183" s="188" t="s">
        <v>139</v>
      </c>
      <c r="E183" s="189" t="s">
        <v>238</v>
      </c>
      <c r="F183" s="190" t="s">
        <v>239</v>
      </c>
      <c r="G183" s="191" t="s">
        <v>240</v>
      </c>
      <c r="H183" s="192">
        <v>1051.44</v>
      </c>
      <c r="I183" s="193"/>
      <c r="J183" s="194">
        <f>ROUND(I183*H183,2)</f>
        <v>0</v>
      </c>
      <c r="K183" s="190" t="s">
        <v>143</v>
      </c>
      <c r="L183" s="39"/>
      <c r="M183" s="195" t="s">
        <v>1</v>
      </c>
      <c r="N183" s="196" t="s">
        <v>46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144</v>
      </c>
      <c r="AT183" s="199" t="s">
        <v>139</v>
      </c>
      <c r="AU183" s="199" t="s">
        <v>91</v>
      </c>
      <c r="AY183" s="16" t="s">
        <v>137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144</v>
      </c>
      <c r="BM183" s="199" t="s">
        <v>241</v>
      </c>
    </row>
    <row r="184" spans="1:65" s="13" customFormat="1">
      <c r="B184" s="201"/>
      <c r="C184" s="202"/>
      <c r="D184" s="203" t="s">
        <v>146</v>
      </c>
      <c r="E184" s="204" t="s">
        <v>1</v>
      </c>
      <c r="F184" s="205" t="s">
        <v>242</v>
      </c>
      <c r="G184" s="202"/>
      <c r="H184" s="206">
        <v>1051.44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146</v>
      </c>
      <c r="AU184" s="212" t="s">
        <v>91</v>
      </c>
      <c r="AV184" s="13" t="s">
        <v>91</v>
      </c>
      <c r="AW184" s="13" t="s">
        <v>38</v>
      </c>
      <c r="AX184" s="13" t="s">
        <v>89</v>
      </c>
      <c r="AY184" s="212" t="s">
        <v>137</v>
      </c>
    </row>
    <row r="185" spans="1:65" s="2" customFormat="1" ht="16.5" customHeight="1">
      <c r="A185" s="34"/>
      <c r="B185" s="35"/>
      <c r="C185" s="188" t="s">
        <v>243</v>
      </c>
      <c r="D185" s="188" t="s">
        <v>139</v>
      </c>
      <c r="E185" s="189" t="s">
        <v>244</v>
      </c>
      <c r="F185" s="190" t="s">
        <v>245</v>
      </c>
      <c r="G185" s="191" t="s">
        <v>193</v>
      </c>
      <c r="H185" s="192">
        <v>359.84800000000001</v>
      </c>
      <c r="I185" s="193"/>
      <c r="J185" s="194">
        <f>ROUND(I185*H185,2)</f>
        <v>0</v>
      </c>
      <c r="K185" s="190" t="s">
        <v>143</v>
      </c>
      <c r="L185" s="39"/>
      <c r="M185" s="195" t="s">
        <v>1</v>
      </c>
      <c r="N185" s="196" t="s">
        <v>46</v>
      </c>
      <c r="O185" s="71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144</v>
      </c>
      <c r="AT185" s="199" t="s">
        <v>139</v>
      </c>
      <c r="AU185" s="199" t="s">
        <v>91</v>
      </c>
      <c r="AY185" s="16" t="s">
        <v>137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144</v>
      </c>
      <c r="BM185" s="199" t="s">
        <v>246</v>
      </c>
    </row>
    <row r="186" spans="1:65" s="13" customFormat="1">
      <c r="B186" s="201"/>
      <c r="C186" s="202"/>
      <c r="D186" s="203" t="s">
        <v>146</v>
      </c>
      <c r="E186" s="204" t="s">
        <v>1</v>
      </c>
      <c r="F186" s="205" t="s">
        <v>247</v>
      </c>
      <c r="G186" s="202"/>
      <c r="H186" s="206">
        <v>359.84800000000001</v>
      </c>
      <c r="I186" s="207"/>
      <c r="J186" s="202"/>
      <c r="K186" s="202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146</v>
      </c>
      <c r="AU186" s="212" t="s">
        <v>91</v>
      </c>
      <c r="AV186" s="13" t="s">
        <v>91</v>
      </c>
      <c r="AW186" s="13" t="s">
        <v>38</v>
      </c>
      <c r="AX186" s="13" t="s">
        <v>89</v>
      </c>
      <c r="AY186" s="212" t="s">
        <v>137</v>
      </c>
    </row>
    <row r="187" spans="1:65" s="2" customFormat="1" ht="16.5" customHeight="1">
      <c r="A187" s="34"/>
      <c r="B187" s="35"/>
      <c r="C187" s="224" t="s">
        <v>248</v>
      </c>
      <c r="D187" s="224" t="s">
        <v>249</v>
      </c>
      <c r="E187" s="225" t="s">
        <v>250</v>
      </c>
      <c r="F187" s="226" t="s">
        <v>251</v>
      </c>
      <c r="G187" s="227" t="s">
        <v>240</v>
      </c>
      <c r="H187" s="228">
        <v>719.69600000000003</v>
      </c>
      <c r="I187" s="229"/>
      <c r="J187" s="230">
        <f>ROUND(I187*H187,2)</f>
        <v>0</v>
      </c>
      <c r="K187" s="226" t="s">
        <v>143</v>
      </c>
      <c r="L187" s="231"/>
      <c r="M187" s="232" t="s">
        <v>1</v>
      </c>
      <c r="N187" s="233" t="s">
        <v>46</v>
      </c>
      <c r="O187" s="71"/>
      <c r="P187" s="197">
        <f>O187*H187</f>
        <v>0</v>
      </c>
      <c r="Q187" s="197">
        <v>1</v>
      </c>
      <c r="R187" s="197">
        <f>Q187*H187</f>
        <v>719.69600000000003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184</v>
      </c>
      <c r="AT187" s="199" t="s">
        <v>249</v>
      </c>
      <c r="AU187" s="199" t="s">
        <v>91</v>
      </c>
      <c r="AY187" s="16" t="s">
        <v>137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144</v>
      </c>
      <c r="BM187" s="199" t="s">
        <v>252</v>
      </c>
    </row>
    <row r="188" spans="1:65" s="13" customFormat="1">
      <c r="B188" s="201"/>
      <c r="C188" s="202"/>
      <c r="D188" s="203" t="s">
        <v>146</v>
      </c>
      <c r="E188" s="204" t="s">
        <v>1</v>
      </c>
      <c r="F188" s="205" t="s">
        <v>253</v>
      </c>
      <c r="G188" s="202"/>
      <c r="H188" s="206">
        <v>719.69600000000003</v>
      </c>
      <c r="I188" s="207"/>
      <c r="J188" s="202"/>
      <c r="K188" s="202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146</v>
      </c>
      <c r="AU188" s="212" t="s">
        <v>91</v>
      </c>
      <c r="AV188" s="13" t="s">
        <v>91</v>
      </c>
      <c r="AW188" s="13" t="s">
        <v>38</v>
      </c>
      <c r="AX188" s="13" t="s">
        <v>89</v>
      </c>
      <c r="AY188" s="212" t="s">
        <v>137</v>
      </c>
    </row>
    <row r="189" spans="1:65" s="2" customFormat="1" ht="16.5" customHeight="1">
      <c r="A189" s="34"/>
      <c r="B189" s="35"/>
      <c r="C189" s="188" t="s">
        <v>7</v>
      </c>
      <c r="D189" s="188" t="s">
        <v>139</v>
      </c>
      <c r="E189" s="189" t="s">
        <v>254</v>
      </c>
      <c r="F189" s="190" t="s">
        <v>255</v>
      </c>
      <c r="G189" s="191" t="s">
        <v>193</v>
      </c>
      <c r="H189" s="192">
        <v>133.33199999999999</v>
      </c>
      <c r="I189" s="193"/>
      <c r="J189" s="194">
        <f>ROUND(I189*H189,2)</f>
        <v>0</v>
      </c>
      <c r="K189" s="190" t="s">
        <v>143</v>
      </c>
      <c r="L189" s="39"/>
      <c r="M189" s="195" t="s">
        <v>1</v>
      </c>
      <c r="N189" s="196" t="s">
        <v>46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144</v>
      </c>
      <c r="AT189" s="199" t="s">
        <v>139</v>
      </c>
      <c r="AU189" s="199" t="s">
        <v>91</v>
      </c>
      <c r="AY189" s="16" t="s">
        <v>137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144</v>
      </c>
      <c r="BM189" s="199" t="s">
        <v>256</v>
      </c>
    </row>
    <row r="190" spans="1:65" s="13" customFormat="1">
      <c r="B190" s="201"/>
      <c r="C190" s="202"/>
      <c r="D190" s="203" t="s">
        <v>146</v>
      </c>
      <c r="E190" s="204" t="s">
        <v>1</v>
      </c>
      <c r="F190" s="205" t="s">
        <v>257</v>
      </c>
      <c r="G190" s="202"/>
      <c r="H190" s="206">
        <v>11.07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146</v>
      </c>
      <c r="AU190" s="212" t="s">
        <v>91</v>
      </c>
      <c r="AV190" s="13" t="s">
        <v>91</v>
      </c>
      <c r="AW190" s="13" t="s">
        <v>38</v>
      </c>
      <c r="AX190" s="13" t="s">
        <v>81</v>
      </c>
      <c r="AY190" s="212" t="s">
        <v>137</v>
      </c>
    </row>
    <row r="191" spans="1:65" s="13" customFormat="1">
      <c r="B191" s="201"/>
      <c r="C191" s="202"/>
      <c r="D191" s="203" t="s">
        <v>146</v>
      </c>
      <c r="E191" s="204" t="s">
        <v>1</v>
      </c>
      <c r="F191" s="205" t="s">
        <v>258</v>
      </c>
      <c r="G191" s="202"/>
      <c r="H191" s="206">
        <v>122.262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146</v>
      </c>
      <c r="AU191" s="212" t="s">
        <v>91</v>
      </c>
      <c r="AV191" s="13" t="s">
        <v>91</v>
      </c>
      <c r="AW191" s="13" t="s">
        <v>38</v>
      </c>
      <c r="AX191" s="13" t="s">
        <v>81</v>
      </c>
      <c r="AY191" s="212" t="s">
        <v>137</v>
      </c>
    </row>
    <row r="192" spans="1:65" s="14" customFormat="1">
      <c r="B192" s="213"/>
      <c r="C192" s="214"/>
      <c r="D192" s="203" t="s">
        <v>146</v>
      </c>
      <c r="E192" s="215" t="s">
        <v>1</v>
      </c>
      <c r="F192" s="216" t="s">
        <v>149</v>
      </c>
      <c r="G192" s="214"/>
      <c r="H192" s="217">
        <v>133.33199999999999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146</v>
      </c>
      <c r="AU192" s="223" t="s">
        <v>91</v>
      </c>
      <c r="AV192" s="14" t="s">
        <v>144</v>
      </c>
      <c r="AW192" s="14" t="s">
        <v>38</v>
      </c>
      <c r="AX192" s="14" t="s">
        <v>89</v>
      </c>
      <c r="AY192" s="223" t="s">
        <v>137</v>
      </c>
    </row>
    <row r="193" spans="1:65" s="2" customFormat="1" ht="16.5" customHeight="1">
      <c r="A193" s="34"/>
      <c r="B193" s="35"/>
      <c r="C193" s="224" t="s">
        <v>259</v>
      </c>
      <c r="D193" s="224" t="s">
        <v>249</v>
      </c>
      <c r="E193" s="225" t="s">
        <v>260</v>
      </c>
      <c r="F193" s="226" t="s">
        <v>261</v>
      </c>
      <c r="G193" s="227" t="s">
        <v>240</v>
      </c>
      <c r="H193" s="228">
        <v>266.66399999999999</v>
      </c>
      <c r="I193" s="229"/>
      <c r="J193" s="230">
        <f>ROUND(I193*H193,2)</f>
        <v>0</v>
      </c>
      <c r="K193" s="226" t="s">
        <v>143</v>
      </c>
      <c r="L193" s="231"/>
      <c r="M193" s="232" t="s">
        <v>1</v>
      </c>
      <c r="N193" s="233" t="s">
        <v>46</v>
      </c>
      <c r="O193" s="71"/>
      <c r="P193" s="197">
        <f>O193*H193</f>
        <v>0</v>
      </c>
      <c r="Q193" s="197">
        <v>1</v>
      </c>
      <c r="R193" s="197">
        <f>Q193*H193</f>
        <v>266.66399999999999</v>
      </c>
      <c r="S193" s="197">
        <v>0</v>
      </c>
      <c r="T193" s="19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9" t="s">
        <v>184</v>
      </c>
      <c r="AT193" s="199" t="s">
        <v>249</v>
      </c>
      <c r="AU193" s="199" t="s">
        <v>91</v>
      </c>
      <c r="AY193" s="16" t="s">
        <v>137</v>
      </c>
      <c r="BE193" s="200">
        <f>IF(N193="základní",J193,0)</f>
        <v>0</v>
      </c>
      <c r="BF193" s="200">
        <f>IF(N193="snížená",J193,0)</f>
        <v>0</v>
      </c>
      <c r="BG193" s="200">
        <f>IF(N193="zákl. přenesená",J193,0)</f>
        <v>0</v>
      </c>
      <c r="BH193" s="200">
        <f>IF(N193="sníž. přenesená",J193,0)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144</v>
      </c>
      <c r="BM193" s="199" t="s">
        <v>262</v>
      </c>
    </row>
    <row r="194" spans="1:65" s="13" customFormat="1">
      <c r="B194" s="201"/>
      <c r="C194" s="202"/>
      <c r="D194" s="203" t="s">
        <v>146</v>
      </c>
      <c r="E194" s="204" t="s">
        <v>1</v>
      </c>
      <c r="F194" s="205" t="s">
        <v>263</v>
      </c>
      <c r="G194" s="202"/>
      <c r="H194" s="206">
        <v>266.66399999999999</v>
      </c>
      <c r="I194" s="207"/>
      <c r="J194" s="202"/>
      <c r="K194" s="202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146</v>
      </c>
      <c r="AU194" s="212" t="s">
        <v>91</v>
      </c>
      <c r="AV194" s="13" t="s">
        <v>91</v>
      </c>
      <c r="AW194" s="13" t="s">
        <v>38</v>
      </c>
      <c r="AX194" s="13" t="s">
        <v>89</v>
      </c>
      <c r="AY194" s="212" t="s">
        <v>137</v>
      </c>
    </row>
    <row r="195" spans="1:65" s="2" customFormat="1" ht="16.5" customHeight="1">
      <c r="A195" s="34"/>
      <c r="B195" s="35"/>
      <c r="C195" s="188" t="s">
        <v>264</v>
      </c>
      <c r="D195" s="188" t="s">
        <v>139</v>
      </c>
      <c r="E195" s="189" t="s">
        <v>265</v>
      </c>
      <c r="F195" s="190" t="s">
        <v>266</v>
      </c>
      <c r="G195" s="191" t="s">
        <v>142</v>
      </c>
      <c r="H195" s="192">
        <v>461.75</v>
      </c>
      <c r="I195" s="193"/>
      <c r="J195" s="194">
        <f>ROUND(I195*H195,2)</f>
        <v>0</v>
      </c>
      <c r="K195" s="190" t="s">
        <v>143</v>
      </c>
      <c r="L195" s="39"/>
      <c r="M195" s="195" t="s">
        <v>1</v>
      </c>
      <c r="N195" s="196" t="s">
        <v>46</v>
      </c>
      <c r="O195" s="71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144</v>
      </c>
      <c r="AT195" s="199" t="s">
        <v>139</v>
      </c>
      <c r="AU195" s="199" t="s">
        <v>91</v>
      </c>
      <c r="AY195" s="16" t="s">
        <v>137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144</v>
      </c>
      <c r="BM195" s="199" t="s">
        <v>267</v>
      </c>
    </row>
    <row r="196" spans="1:65" s="13" customFormat="1">
      <c r="B196" s="201"/>
      <c r="C196" s="202"/>
      <c r="D196" s="203" t="s">
        <v>146</v>
      </c>
      <c r="E196" s="204" t="s">
        <v>1</v>
      </c>
      <c r="F196" s="205" t="s">
        <v>268</v>
      </c>
      <c r="G196" s="202"/>
      <c r="H196" s="206">
        <v>430.5</v>
      </c>
      <c r="I196" s="207"/>
      <c r="J196" s="202"/>
      <c r="K196" s="202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146</v>
      </c>
      <c r="AU196" s="212" t="s">
        <v>91</v>
      </c>
      <c r="AV196" s="13" t="s">
        <v>91</v>
      </c>
      <c r="AW196" s="13" t="s">
        <v>38</v>
      </c>
      <c r="AX196" s="13" t="s">
        <v>81</v>
      </c>
      <c r="AY196" s="212" t="s">
        <v>137</v>
      </c>
    </row>
    <row r="197" spans="1:65" s="13" customFormat="1">
      <c r="B197" s="201"/>
      <c r="C197" s="202"/>
      <c r="D197" s="203" t="s">
        <v>146</v>
      </c>
      <c r="E197" s="204" t="s">
        <v>1</v>
      </c>
      <c r="F197" s="205" t="s">
        <v>269</v>
      </c>
      <c r="G197" s="202"/>
      <c r="H197" s="206">
        <v>2.25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146</v>
      </c>
      <c r="AU197" s="212" t="s">
        <v>91</v>
      </c>
      <c r="AV197" s="13" t="s">
        <v>91</v>
      </c>
      <c r="AW197" s="13" t="s">
        <v>38</v>
      </c>
      <c r="AX197" s="13" t="s">
        <v>81</v>
      </c>
      <c r="AY197" s="212" t="s">
        <v>137</v>
      </c>
    </row>
    <row r="198" spans="1:65" s="13" customFormat="1">
      <c r="B198" s="201"/>
      <c r="C198" s="202"/>
      <c r="D198" s="203" t="s">
        <v>146</v>
      </c>
      <c r="E198" s="204" t="s">
        <v>1</v>
      </c>
      <c r="F198" s="205" t="s">
        <v>270</v>
      </c>
      <c r="G198" s="202"/>
      <c r="H198" s="206">
        <v>11</v>
      </c>
      <c r="I198" s="207"/>
      <c r="J198" s="202"/>
      <c r="K198" s="202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146</v>
      </c>
      <c r="AU198" s="212" t="s">
        <v>91</v>
      </c>
      <c r="AV198" s="13" t="s">
        <v>91</v>
      </c>
      <c r="AW198" s="13" t="s">
        <v>38</v>
      </c>
      <c r="AX198" s="13" t="s">
        <v>81</v>
      </c>
      <c r="AY198" s="212" t="s">
        <v>137</v>
      </c>
    </row>
    <row r="199" spans="1:65" s="13" customFormat="1">
      <c r="B199" s="201"/>
      <c r="C199" s="202"/>
      <c r="D199" s="203" t="s">
        <v>146</v>
      </c>
      <c r="E199" s="204" t="s">
        <v>1</v>
      </c>
      <c r="F199" s="205" t="s">
        <v>271</v>
      </c>
      <c r="G199" s="202"/>
      <c r="H199" s="206">
        <v>18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146</v>
      </c>
      <c r="AU199" s="212" t="s">
        <v>91</v>
      </c>
      <c r="AV199" s="13" t="s">
        <v>91</v>
      </c>
      <c r="AW199" s="13" t="s">
        <v>38</v>
      </c>
      <c r="AX199" s="13" t="s">
        <v>81</v>
      </c>
      <c r="AY199" s="212" t="s">
        <v>137</v>
      </c>
    </row>
    <row r="200" spans="1:65" s="14" customFormat="1">
      <c r="B200" s="213"/>
      <c r="C200" s="214"/>
      <c r="D200" s="203" t="s">
        <v>146</v>
      </c>
      <c r="E200" s="215" t="s">
        <v>1</v>
      </c>
      <c r="F200" s="216" t="s">
        <v>149</v>
      </c>
      <c r="G200" s="214"/>
      <c r="H200" s="217">
        <v>461.75</v>
      </c>
      <c r="I200" s="218"/>
      <c r="J200" s="214"/>
      <c r="K200" s="214"/>
      <c r="L200" s="219"/>
      <c r="M200" s="220"/>
      <c r="N200" s="221"/>
      <c r="O200" s="221"/>
      <c r="P200" s="221"/>
      <c r="Q200" s="221"/>
      <c r="R200" s="221"/>
      <c r="S200" s="221"/>
      <c r="T200" s="222"/>
      <c r="AT200" s="223" t="s">
        <v>146</v>
      </c>
      <c r="AU200" s="223" t="s">
        <v>91</v>
      </c>
      <c r="AV200" s="14" t="s">
        <v>144</v>
      </c>
      <c r="AW200" s="14" t="s">
        <v>38</v>
      </c>
      <c r="AX200" s="14" t="s">
        <v>89</v>
      </c>
      <c r="AY200" s="223" t="s">
        <v>137</v>
      </c>
    </row>
    <row r="201" spans="1:65" s="12" customFormat="1" ht="22.9" customHeight="1">
      <c r="B201" s="172"/>
      <c r="C201" s="173"/>
      <c r="D201" s="174" t="s">
        <v>80</v>
      </c>
      <c r="E201" s="186" t="s">
        <v>155</v>
      </c>
      <c r="F201" s="186" t="s">
        <v>272</v>
      </c>
      <c r="G201" s="173"/>
      <c r="H201" s="173"/>
      <c r="I201" s="176"/>
      <c r="J201" s="187">
        <f>BK201</f>
        <v>0</v>
      </c>
      <c r="K201" s="173"/>
      <c r="L201" s="178"/>
      <c r="M201" s="179"/>
      <c r="N201" s="180"/>
      <c r="O201" s="180"/>
      <c r="P201" s="181">
        <f>SUM(P202:P205)</f>
        <v>0</v>
      </c>
      <c r="Q201" s="180"/>
      <c r="R201" s="181">
        <f>SUM(R202:R205)</f>
        <v>0.89144999999999996</v>
      </c>
      <c r="S201" s="180"/>
      <c r="T201" s="182">
        <f>SUM(T202:T205)</f>
        <v>0</v>
      </c>
      <c r="AR201" s="183" t="s">
        <v>89</v>
      </c>
      <c r="AT201" s="184" t="s">
        <v>80</v>
      </c>
      <c r="AU201" s="184" t="s">
        <v>89</v>
      </c>
      <c r="AY201" s="183" t="s">
        <v>137</v>
      </c>
      <c r="BK201" s="185">
        <f>SUM(BK202:BK205)</f>
        <v>0</v>
      </c>
    </row>
    <row r="202" spans="1:65" s="2" customFormat="1" ht="16.5" customHeight="1">
      <c r="A202" s="34"/>
      <c r="B202" s="35"/>
      <c r="C202" s="188" t="s">
        <v>273</v>
      </c>
      <c r="D202" s="188" t="s">
        <v>139</v>
      </c>
      <c r="E202" s="189" t="s">
        <v>274</v>
      </c>
      <c r="F202" s="190" t="s">
        <v>275</v>
      </c>
      <c r="G202" s="191" t="s">
        <v>276</v>
      </c>
      <c r="H202" s="192">
        <v>5</v>
      </c>
      <c r="I202" s="193"/>
      <c r="J202" s="194">
        <f>ROUND(I202*H202,2)</f>
        <v>0</v>
      </c>
      <c r="K202" s="190" t="s">
        <v>143</v>
      </c>
      <c r="L202" s="39"/>
      <c r="M202" s="195" t="s">
        <v>1</v>
      </c>
      <c r="N202" s="196" t="s">
        <v>46</v>
      </c>
      <c r="O202" s="71"/>
      <c r="P202" s="197">
        <f>O202*H202</f>
        <v>0</v>
      </c>
      <c r="Q202" s="197">
        <v>0.17488999999999999</v>
      </c>
      <c r="R202" s="197">
        <f>Q202*H202</f>
        <v>0.87444999999999995</v>
      </c>
      <c r="S202" s="197">
        <v>0</v>
      </c>
      <c r="T202" s="19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144</v>
      </c>
      <c r="AT202" s="199" t="s">
        <v>139</v>
      </c>
      <c r="AU202" s="199" t="s">
        <v>91</v>
      </c>
      <c r="AY202" s="16" t="s">
        <v>137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6" t="s">
        <v>89</v>
      </c>
      <c r="BK202" s="200">
        <f>ROUND(I202*H202,2)</f>
        <v>0</v>
      </c>
      <c r="BL202" s="16" t="s">
        <v>144</v>
      </c>
      <c r="BM202" s="199" t="s">
        <v>277</v>
      </c>
    </row>
    <row r="203" spans="1:65" s="13" customFormat="1">
      <c r="B203" s="201"/>
      <c r="C203" s="202"/>
      <c r="D203" s="203" t="s">
        <v>146</v>
      </c>
      <c r="E203" s="204" t="s">
        <v>1</v>
      </c>
      <c r="F203" s="205" t="s">
        <v>166</v>
      </c>
      <c r="G203" s="202"/>
      <c r="H203" s="206">
        <v>5</v>
      </c>
      <c r="I203" s="207"/>
      <c r="J203" s="202"/>
      <c r="K203" s="202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146</v>
      </c>
      <c r="AU203" s="212" t="s">
        <v>91</v>
      </c>
      <c r="AV203" s="13" t="s">
        <v>91</v>
      </c>
      <c r="AW203" s="13" t="s">
        <v>38</v>
      </c>
      <c r="AX203" s="13" t="s">
        <v>89</v>
      </c>
      <c r="AY203" s="212" t="s">
        <v>137</v>
      </c>
    </row>
    <row r="204" spans="1:65" s="2" customFormat="1" ht="16.5" customHeight="1">
      <c r="A204" s="34"/>
      <c r="B204" s="35"/>
      <c r="C204" s="224" t="s">
        <v>278</v>
      </c>
      <c r="D204" s="224" t="s">
        <v>249</v>
      </c>
      <c r="E204" s="225" t="s">
        <v>279</v>
      </c>
      <c r="F204" s="226" t="s">
        <v>280</v>
      </c>
      <c r="G204" s="227" t="s">
        <v>276</v>
      </c>
      <c r="H204" s="228">
        <v>5</v>
      </c>
      <c r="I204" s="229"/>
      <c r="J204" s="230">
        <f>ROUND(I204*H204,2)</f>
        <v>0</v>
      </c>
      <c r="K204" s="226" t="s">
        <v>143</v>
      </c>
      <c r="L204" s="231"/>
      <c r="M204" s="232" t="s">
        <v>1</v>
      </c>
      <c r="N204" s="233" t="s">
        <v>46</v>
      </c>
      <c r="O204" s="71"/>
      <c r="P204" s="197">
        <f>O204*H204</f>
        <v>0</v>
      </c>
      <c r="Q204" s="197">
        <v>3.3999999999999998E-3</v>
      </c>
      <c r="R204" s="197">
        <f>Q204*H204</f>
        <v>1.6999999999999998E-2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184</v>
      </c>
      <c r="AT204" s="199" t="s">
        <v>249</v>
      </c>
      <c r="AU204" s="199" t="s">
        <v>91</v>
      </c>
      <c r="AY204" s="16" t="s">
        <v>137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144</v>
      </c>
      <c r="BM204" s="199" t="s">
        <v>281</v>
      </c>
    </row>
    <row r="205" spans="1:65" s="13" customFormat="1">
      <c r="B205" s="201"/>
      <c r="C205" s="202"/>
      <c r="D205" s="203" t="s">
        <v>146</v>
      </c>
      <c r="E205" s="204" t="s">
        <v>1</v>
      </c>
      <c r="F205" s="205" t="s">
        <v>166</v>
      </c>
      <c r="G205" s="202"/>
      <c r="H205" s="206">
        <v>5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146</v>
      </c>
      <c r="AU205" s="212" t="s">
        <v>91</v>
      </c>
      <c r="AV205" s="13" t="s">
        <v>91</v>
      </c>
      <c r="AW205" s="13" t="s">
        <v>38</v>
      </c>
      <c r="AX205" s="13" t="s">
        <v>89</v>
      </c>
      <c r="AY205" s="212" t="s">
        <v>137</v>
      </c>
    </row>
    <row r="206" spans="1:65" s="12" customFormat="1" ht="22.9" customHeight="1">
      <c r="B206" s="172"/>
      <c r="C206" s="173"/>
      <c r="D206" s="174" t="s">
        <v>80</v>
      </c>
      <c r="E206" s="186" t="s">
        <v>144</v>
      </c>
      <c r="F206" s="186" t="s">
        <v>282</v>
      </c>
      <c r="G206" s="173"/>
      <c r="H206" s="173"/>
      <c r="I206" s="176"/>
      <c r="J206" s="187">
        <f>BK206</f>
        <v>0</v>
      </c>
      <c r="K206" s="173"/>
      <c r="L206" s="178"/>
      <c r="M206" s="179"/>
      <c r="N206" s="180"/>
      <c r="O206" s="180"/>
      <c r="P206" s="181">
        <f>SUM(P207:P222)</f>
        <v>0</v>
      </c>
      <c r="Q206" s="180"/>
      <c r="R206" s="181">
        <f>SUM(R207:R222)</f>
        <v>0.75848090000000001</v>
      </c>
      <c r="S206" s="180"/>
      <c r="T206" s="182">
        <f>SUM(T207:T222)</f>
        <v>0</v>
      </c>
      <c r="AR206" s="183" t="s">
        <v>89</v>
      </c>
      <c r="AT206" s="184" t="s">
        <v>80</v>
      </c>
      <c r="AU206" s="184" t="s">
        <v>89</v>
      </c>
      <c r="AY206" s="183" t="s">
        <v>137</v>
      </c>
      <c r="BK206" s="185">
        <f>SUM(BK207:BK222)</f>
        <v>0</v>
      </c>
    </row>
    <row r="207" spans="1:65" s="2" customFormat="1" ht="16.5" customHeight="1">
      <c r="A207" s="34"/>
      <c r="B207" s="35"/>
      <c r="C207" s="188" t="s">
        <v>283</v>
      </c>
      <c r="D207" s="188" t="s">
        <v>139</v>
      </c>
      <c r="E207" s="189" t="s">
        <v>284</v>
      </c>
      <c r="F207" s="190" t="s">
        <v>285</v>
      </c>
      <c r="G207" s="191" t="s">
        <v>193</v>
      </c>
      <c r="H207" s="192">
        <v>32.520000000000003</v>
      </c>
      <c r="I207" s="193"/>
      <c r="J207" s="194">
        <f>ROUND(I207*H207,2)</f>
        <v>0</v>
      </c>
      <c r="K207" s="190" t="s">
        <v>143</v>
      </c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144</v>
      </c>
      <c r="AT207" s="199" t="s">
        <v>139</v>
      </c>
      <c r="AU207" s="199" t="s">
        <v>91</v>
      </c>
      <c r="AY207" s="16" t="s">
        <v>137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6" t="s">
        <v>89</v>
      </c>
      <c r="BK207" s="200">
        <f>ROUND(I207*H207,2)</f>
        <v>0</v>
      </c>
      <c r="BL207" s="16" t="s">
        <v>144</v>
      </c>
      <c r="BM207" s="199" t="s">
        <v>286</v>
      </c>
    </row>
    <row r="208" spans="1:65" s="13" customFormat="1">
      <c r="B208" s="201"/>
      <c r="C208" s="202"/>
      <c r="D208" s="203" t="s">
        <v>146</v>
      </c>
      <c r="E208" s="204" t="s">
        <v>1</v>
      </c>
      <c r="F208" s="205" t="s">
        <v>287</v>
      </c>
      <c r="G208" s="202"/>
      <c r="H208" s="206">
        <v>2.7</v>
      </c>
      <c r="I208" s="207"/>
      <c r="J208" s="202"/>
      <c r="K208" s="202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146</v>
      </c>
      <c r="AU208" s="212" t="s">
        <v>91</v>
      </c>
      <c r="AV208" s="13" t="s">
        <v>91</v>
      </c>
      <c r="AW208" s="13" t="s">
        <v>38</v>
      </c>
      <c r="AX208" s="13" t="s">
        <v>81</v>
      </c>
      <c r="AY208" s="212" t="s">
        <v>137</v>
      </c>
    </row>
    <row r="209" spans="1:65" s="13" customFormat="1">
      <c r="B209" s="201"/>
      <c r="C209" s="202"/>
      <c r="D209" s="203" t="s">
        <v>146</v>
      </c>
      <c r="E209" s="204" t="s">
        <v>1</v>
      </c>
      <c r="F209" s="205" t="s">
        <v>288</v>
      </c>
      <c r="G209" s="202"/>
      <c r="H209" s="206">
        <v>29.82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146</v>
      </c>
      <c r="AU209" s="212" t="s">
        <v>91</v>
      </c>
      <c r="AV209" s="13" t="s">
        <v>91</v>
      </c>
      <c r="AW209" s="13" t="s">
        <v>38</v>
      </c>
      <c r="AX209" s="13" t="s">
        <v>81</v>
      </c>
      <c r="AY209" s="212" t="s">
        <v>137</v>
      </c>
    </row>
    <row r="210" spans="1:65" s="14" customFormat="1">
      <c r="B210" s="213"/>
      <c r="C210" s="214"/>
      <c r="D210" s="203" t="s">
        <v>146</v>
      </c>
      <c r="E210" s="215" t="s">
        <v>1</v>
      </c>
      <c r="F210" s="216" t="s">
        <v>149</v>
      </c>
      <c r="G210" s="214"/>
      <c r="H210" s="217">
        <v>32.520000000000003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146</v>
      </c>
      <c r="AU210" s="223" t="s">
        <v>91</v>
      </c>
      <c r="AV210" s="14" t="s">
        <v>144</v>
      </c>
      <c r="AW210" s="14" t="s">
        <v>38</v>
      </c>
      <c r="AX210" s="14" t="s">
        <v>89</v>
      </c>
      <c r="AY210" s="223" t="s">
        <v>137</v>
      </c>
    </row>
    <row r="211" spans="1:65" s="2" customFormat="1" ht="16.5" customHeight="1">
      <c r="A211" s="34"/>
      <c r="B211" s="35"/>
      <c r="C211" s="224" t="s">
        <v>289</v>
      </c>
      <c r="D211" s="224" t="s">
        <v>249</v>
      </c>
      <c r="E211" s="225" t="s">
        <v>290</v>
      </c>
      <c r="F211" s="226" t="s">
        <v>291</v>
      </c>
      <c r="G211" s="227" t="s">
        <v>163</v>
      </c>
      <c r="H211" s="228">
        <v>4</v>
      </c>
      <c r="I211" s="229"/>
      <c r="J211" s="230">
        <f>ROUND(I211*H211,2)</f>
        <v>0</v>
      </c>
      <c r="K211" s="226" t="s">
        <v>143</v>
      </c>
      <c r="L211" s="231"/>
      <c r="M211" s="232" t="s">
        <v>1</v>
      </c>
      <c r="N211" s="233" t="s">
        <v>46</v>
      </c>
      <c r="O211" s="71"/>
      <c r="P211" s="197">
        <f>O211*H211</f>
        <v>0</v>
      </c>
      <c r="Q211" s="197">
        <v>9.7000000000000003E-2</v>
      </c>
      <c r="R211" s="197">
        <f>Q211*H211</f>
        <v>0.38800000000000001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184</v>
      </c>
      <c r="AT211" s="199" t="s">
        <v>249</v>
      </c>
      <c r="AU211" s="199" t="s">
        <v>91</v>
      </c>
      <c r="AY211" s="16" t="s">
        <v>137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144</v>
      </c>
      <c r="BM211" s="199" t="s">
        <v>292</v>
      </c>
    </row>
    <row r="212" spans="1:65" s="13" customFormat="1">
      <c r="B212" s="201"/>
      <c r="C212" s="202"/>
      <c r="D212" s="203" t="s">
        <v>146</v>
      </c>
      <c r="E212" s="204" t="s">
        <v>1</v>
      </c>
      <c r="F212" s="205" t="s">
        <v>293</v>
      </c>
      <c r="G212" s="202"/>
      <c r="H212" s="206">
        <v>4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146</v>
      </c>
      <c r="AU212" s="212" t="s">
        <v>91</v>
      </c>
      <c r="AV212" s="13" t="s">
        <v>91</v>
      </c>
      <c r="AW212" s="13" t="s">
        <v>38</v>
      </c>
      <c r="AX212" s="13" t="s">
        <v>89</v>
      </c>
      <c r="AY212" s="212" t="s">
        <v>137</v>
      </c>
    </row>
    <row r="213" spans="1:65" s="2" customFormat="1" ht="16.5" customHeight="1">
      <c r="A213" s="34"/>
      <c r="B213" s="35"/>
      <c r="C213" s="224" t="s">
        <v>294</v>
      </c>
      <c r="D213" s="224" t="s">
        <v>249</v>
      </c>
      <c r="E213" s="225" t="s">
        <v>295</v>
      </c>
      <c r="F213" s="226" t="s">
        <v>296</v>
      </c>
      <c r="G213" s="227" t="s">
        <v>163</v>
      </c>
      <c r="H213" s="228">
        <v>8</v>
      </c>
      <c r="I213" s="229"/>
      <c r="J213" s="230">
        <f>ROUND(I213*H213,2)</f>
        <v>0</v>
      </c>
      <c r="K213" s="226" t="s">
        <v>143</v>
      </c>
      <c r="L213" s="231"/>
      <c r="M213" s="232" t="s">
        <v>1</v>
      </c>
      <c r="N213" s="233" t="s">
        <v>46</v>
      </c>
      <c r="O213" s="71"/>
      <c r="P213" s="197">
        <f>O213*H213</f>
        <v>0</v>
      </c>
      <c r="Q213" s="197">
        <v>3.7999999999999999E-2</v>
      </c>
      <c r="R213" s="197">
        <f>Q213*H213</f>
        <v>0.30399999999999999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184</v>
      </c>
      <c r="AT213" s="199" t="s">
        <v>249</v>
      </c>
      <c r="AU213" s="199" t="s">
        <v>91</v>
      </c>
      <c r="AY213" s="16" t="s">
        <v>137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144</v>
      </c>
      <c r="BM213" s="199" t="s">
        <v>297</v>
      </c>
    </row>
    <row r="214" spans="1:65" s="13" customFormat="1">
      <c r="B214" s="201"/>
      <c r="C214" s="202"/>
      <c r="D214" s="203" t="s">
        <v>146</v>
      </c>
      <c r="E214" s="204" t="s">
        <v>1</v>
      </c>
      <c r="F214" s="205" t="s">
        <v>184</v>
      </c>
      <c r="G214" s="202"/>
      <c r="H214" s="206">
        <v>8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146</v>
      </c>
      <c r="AU214" s="212" t="s">
        <v>91</v>
      </c>
      <c r="AV214" s="13" t="s">
        <v>91</v>
      </c>
      <c r="AW214" s="13" t="s">
        <v>38</v>
      </c>
      <c r="AX214" s="13" t="s">
        <v>89</v>
      </c>
      <c r="AY214" s="212" t="s">
        <v>137</v>
      </c>
    </row>
    <row r="215" spans="1:65" s="2" customFormat="1" ht="16.5" customHeight="1">
      <c r="A215" s="34"/>
      <c r="B215" s="35"/>
      <c r="C215" s="188" t="s">
        <v>298</v>
      </c>
      <c r="D215" s="188" t="s">
        <v>139</v>
      </c>
      <c r="E215" s="189" t="s">
        <v>299</v>
      </c>
      <c r="F215" s="190" t="s">
        <v>300</v>
      </c>
      <c r="G215" s="191" t="s">
        <v>276</v>
      </c>
      <c r="H215" s="192">
        <v>12</v>
      </c>
      <c r="I215" s="193"/>
      <c r="J215" s="194">
        <f>ROUND(I215*H215,2)</f>
        <v>0</v>
      </c>
      <c r="K215" s="190" t="s">
        <v>143</v>
      </c>
      <c r="L215" s="39"/>
      <c r="M215" s="195" t="s">
        <v>1</v>
      </c>
      <c r="N215" s="196" t="s">
        <v>46</v>
      </c>
      <c r="O215" s="71"/>
      <c r="P215" s="197">
        <f>O215*H215</f>
        <v>0</v>
      </c>
      <c r="Q215" s="197">
        <v>1.65E-3</v>
      </c>
      <c r="R215" s="197">
        <f>Q215*H215</f>
        <v>1.9799999999999998E-2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144</v>
      </c>
      <c r="AT215" s="199" t="s">
        <v>139</v>
      </c>
      <c r="AU215" s="199" t="s">
        <v>91</v>
      </c>
      <c r="AY215" s="16" t="s">
        <v>137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144</v>
      </c>
      <c r="BM215" s="199" t="s">
        <v>301</v>
      </c>
    </row>
    <row r="216" spans="1:65" s="13" customFormat="1">
      <c r="B216" s="201"/>
      <c r="C216" s="202"/>
      <c r="D216" s="203" t="s">
        <v>146</v>
      </c>
      <c r="E216" s="204" t="s">
        <v>1</v>
      </c>
      <c r="F216" s="205" t="s">
        <v>302</v>
      </c>
      <c r="G216" s="202"/>
      <c r="H216" s="206">
        <v>12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146</v>
      </c>
      <c r="AU216" s="212" t="s">
        <v>91</v>
      </c>
      <c r="AV216" s="13" t="s">
        <v>91</v>
      </c>
      <c r="AW216" s="13" t="s">
        <v>38</v>
      </c>
      <c r="AX216" s="13" t="s">
        <v>89</v>
      </c>
      <c r="AY216" s="212" t="s">
        <v>137</v>
      </c>
    </row>
    <row r="217" spans="1:65" s="2" customFormat="1" ht="16.5" customHeight="1">
      <c r="A217" s="34"/>
      <c r="B217" s="35"/>
      <c r="C217" s="188" t="s">
        <v>303</v>
      </c>
      <c r="D217" s="188" t="s">
        <v>139</v>
      </c>
      <c r="E217" s="189" t="s">
        <v>304</v>
      </c>
      <c r="F217" s="190" t="s">
        <v>305</v>
      </c>
      <c r="G217" s="191" t="s">
        <v>193</v>
      </c>
      <c r="H217" s="192">
        <v>1.24</v>
      </c>
      <c r="I217" s="193"/>
      <c r="J217" s="194">
        <f>ROUND(I217*H217,2)</f>
        <v>0</v>
      </c>
      <c r="K217" s="190" t="s">
        <v>143</v>
      </c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144</v>
      </c>
      <c r="AT217" s="199" t="s">
        <v>139</v>
      </c>
      <c r="AU217" s="199" t="s">
        <v>91</v>
      </c>
      <c r="AY217" s="16" t="s">
        <v>137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144</v>
      </c>
      <c r="BM217" s="199" t="s">
        <v>306</v>
      </c>
    </row>
    <row r="218" spans="1:65" s="13" customFormat="1">
      <c r="B218" s="201"/>
      <c r="C218" s="202"/>
      <c r="D218" s="203" t="s">
        <v>146</v>
      </c>
      <c r="E218" s="204" t="s">
        <v>1</v>
      </c>
      <c r="F218" s="205" t="s">
        <v>307</v>
      </c>
      <c r="G218" s="202"/>
      <c r="H218" s="206">
        <v>1.24</v>
      </c>
      <c r="I218" s="207"/>
      <c r="J218" s="202"/>
      <c r="K218" s="202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146</v>
      </c>
      <c r="AU218" s="212" t="s">
        <v>91</v>
      </c>
      <c r="AV218" s="13" t="s">
        <v>91</v>
      </c>
      <c r="AW218" s="13" t="s">
        <v>38</v>
      </c>
      <c r="AX218" s="13" t="s">
        <v>89</v>
      </c>
      <c r="AY218" s="212" t="s">
        <v>137</v>
      </c>
    </row>
    <row r="219" spans="1:65" s="2" customFormat="1" ht="16.5" customHeight="1">
      <c r="A219" s="34"/>
      <c r="B219" s="35"/>
      <c r="C219" s="188" t="s">
        <v>308</v>
      </c>
      <c r="D219" s="188" t="s">
        <v>139</v>
      </c>
      <c r="E219" s="189" t="s">
        <v>309</v>
      </c>
      <c r="F219" s="190" t="s">
        <v>310</v>
      </c>
      <c r="G219" s="191" t="s">
        <v>142</v>
      </c>
      <c r="H219" s="192">
        <v>5.99</v>
      </c>
      <c r="I219" s="193"/>
      <c r="J219" s="194">
        <f>ROUND(I219*H219,2)</f>
        <v>0</v>
      </c>
      <c r="K219" s="190" t="s">
        <v>143</v>
      </c>
      <c r="L219" s="39"/>
      <c r="M219" s="195" t="s">
        <v>1</v>
      </c>
      <c r="N219" s="196" t="s">
        <v>46</v>
      </c>
      <c r="O219" s="71"/>
      <c r="P219" s="197">
        <f>O219*H219</f>
        <v>0</v>
      </c>
      <c r="Q219" s="197">
        <v>6.3899999999999998E-3</v>
      </c>
      <c r="R219" s="197">
        <f>Q219*H219</f>
        <v>3.82761E-2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144</v>
      </c>
      <c r="AT219" s="199" t="s">
        <v>139</v>
      </c>
      <c r="AU219" s="199" t="s">
        <v>91</v>
      </c>
      <c r="AY219" s="16" t="s">
        <v>137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144</v>
      </c>
      <c r="BM219" s="199" t="s">
        <v>311</v>
      </c>
    </row>
    <row r="220" spans="1:65" s="13" customFormat="1">
      <c r="B220" s="201"/>
      <c r="C220" s="202"/>
      <c r="D220" s="203" t="s">
        <v>146</v>
      </c>
      <c r="E220" s="204" t="s">
        <v>1</v>
      </c>
      <c r="F220" s="205" t="s">
        <v>312</v>
      </c>
      <c r="G220" s="202"/>
      <c r="H220" s="206">
        <v>5.99</v>
      </c>
      <c r="I220" s="207"/>
      <c r="J220" s="202"/>
      <c r="K220" s="202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146</v>
      </c>
      <c r="AU220" s="212" t="s">
        <v>91</v>
      </c>
      <c r="AV220" s="13" t="s">
        <v>91</v>
      </c>
      <c r="AW220" s="13" t="s">
        <v>38</v>
      </c>
      <c r="AX220" s="13" t="s">
        <v>89</v>
      </c>
      <c r="AY220" s="212" t="s">
        <v>137</v>
      </c>
    </row>
    <row r="221" spans="1:65" s="2" customFormat="1" ht="16.5" customHeight="1">
      <c r="A221" s="34"/>
      <c r="B221" s="35"/>
      <c r="C221" s="188" t="s">
        <v>313</v>
      </c>
      <c r="D221" s="188" t="s">
        <v>139</v>
      </c>
      <c r="E221" s="189" t="s">
        <v>314</v>
      </c>
      <c r="F221" s="190" t="s">
        <v>315</v>
      </c>
      <c r="G221" s="191" t="s">
        <v>240</v>
      </c>
      <c r="H221" s="192">
        <v>8.0000000000000002E-3</v>
      </c>
      <c r="I221" s="193"/>
      <c r="J221" s="194">
        <f>ROUND(I221*H221,2)</f>
        <v>0</v>
      </c>
      <c r="K221" s="190" t="s">
        <v>143</v>
      </c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1.0506</v>
      </c>
      <c r="R221" s="197">
        <f>Q221*H221</f>
        <v>8.4048000000000005E-3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144</v>
      </c>
      <c r="AT221" s="199" t="s">
        <v>139</v>
      </c>
      <c r="AU221" s="199" t="s">
        <v>91</v>
      </c>
      <c r="AY221" s="16" t="s">
        <v>137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144</v>
      </c>
      <c r="BM221" s="199" t="s">
        <v>316</v>
      </c>
    </row>
    <row r="222" spans="1:65" s="13" customFormat="1">
      <c r="B222" s="201"/>
      <c r="C222" s="202"/>
      <c r="D222" s="203" t="s">
        <v>146</v>
      </c>
      <c r="E222" s="204" t="s">
        <v>1</v>
      </c>
      <c r="F222" s="205" t="s">
        <v>317</v>
      </c>
      <c r="G222" s="202"/>
      <c r="H222" s="206">
        <v>8.0000000000000002E-3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146</v>
      </c>
      <c r="AU222" s="212" t="s">
        <v>91</v>
      </c>
      <c r="AV222" s="13" t="s">
        <v>91</v>
      </c>
      <c r="AW222" s="13" t="s">
        <v>38</v>
      </c>
      <c r="AX222" s="13" t="s">
        <v>89</v>
      </c>
      <c r="AY222" s="212" t="s">
        <v>137</v>
      </c>
    </row>
    <row r="223" spans="1:65" s="12" customFormat="1" ht="22.9" customHeight="1">
      <c r="B223" s="172"/>
      <c r="C223" s="173"/>
      <c r="D223" s="174" t="s">
        <v>80</v>
      </c>
      <c r="E223" s="186" t="s">
        <v>166</v>
      </c>
      <c r="F223" s="186" t="s">
        <v>318</v>
      </c>
      <c r="G223" s="173"/>
      <c r="H223" s="173"/>
      <c r="I223" s="176"/>
      <c r="J223" s="187">
        <f>BK223</f>
        <v>0</v>
      </c>
      <c r="K223" s="173"/>
      <c r="L223" s="178"/>
      <c r="M223" s="179"/>
      <c r="N223" s="180"/>
      <c r="O223" s="180"/>
      <c r="P223" s="181">
        <f>SUM(P224:P263)</f>
        <v>0</v>
      </c>
      <c r="Q223" s="180"/>
      <c r="R223" s="181">
        <f>SUM(R224:R263)</f>
        <v>43.132710000000003</v>
      </c>
      <c r="S223" s="180"/>
      <c r="T223" s="182">
        <f>SUM(T224:T263)</f>
        <v>0</v>
      </c>
      <c r="AR223" s="183" t="s">
        <v>89</v>
      </c>
      <c r="AT223" s="184" t="s">
        <v>80</v>
      </c>
      <c r="AU223" s="184" t="s">
        <v>89</v>
      </c>
      <c r="AY223" s="183" t="s">
        <v>137</v>
      </c>
      <c r="BK223" s="185">
        <f>SUM(BK224:BK263)</f>
        <v>0</v>
      </c>
    </row>
    <row r="224" spans="1:65" s="2" customFormat="1" ht="16.5" customHeight="1">
      <c r="A224" s="34"/>
      <c r="B224" s="35"/>
      <c r="C224" s="188" t="s">
        <v>319</v>
      </c>
      <c r="D224" s="188" t="s">
        <v>139</v>
      </c>
      <c r="E224" s="189" t="s">
        <v>320</v>
      </c>
      <c r="F224" s="190" t="s">
        <v>321</v>
      </c>
      <c r="G224" s="191" t="s">
        <v>142</v>
      </c>
      <c r="H224" s="192">
        <v>439.5</v>
      </c>
      <c r="I224" s="193"/>
      <c r="J224" s="194">
        <f>ROUND(I224*H224,2)</f>
        <v>0</v>
      </c>
      <c r="K224" s="190" t="s">
        <v>143</v>
      </c>
      <c r="L224" s="39"/>
      <c r="M224" s="195" t="s">
        <v>1</v>
      </c>
      <c r="N224" s="196" t="s">
        <v>46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144</v>
      </c>
      <c r="AT224" s="199" t="s">
        <v>139</v>
      </c>
      <c r="AU224" s="199" t="s">
        <v>91</v>
      </c>
      <c r="AY224" s="16" t="s">
        <v>137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144</v>
      </c>
      <c r="BM224" s="199" t="s">
        <v>322</v>
      </c>
    </row>
    <row r="225" spans="1:65" s="13" customFormat="1">
      <c r="B225" s="201"/>
      <c r="C225" s="202"/>
      <c r="D225" s="203" t="s">
        <v>146</v>
      </c>
      <c r="E225" s="204" t="s">
        <v>1</v>
      </c>
      <c r="F225" s="205" t="s">
        <v>147</v>
      </c>
      <c r="G225" s="202"/>
      <c r="H225" s="206">
        <v>430.5</v>
      </c>
      <c r="I225" s="207"/>
      <c r="J225" s="202"/>
      <c r="K225" s="202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146</v>
      </c>
      <c r="AU225" s="212" t="s">
        <v>91</v>
      </c>
      <c r="AV225" s="13" t="s">
        <v>91</v>
      </c>
      <c r="AW225" s="13" t="s">
        <v>38</v>
      </c>
      <c r="AX225" s="13" t="s">
        <v>81</v>
      </c>
      <c r="AY225" s="212" t="s">
        <v>137</v>
      </c>
    </row>
    <row r="226" spans="1:65" s="13" customFormat="1">
      <c r="B226" s="201"/>
      <c r="C226" s="202"/>
      <c r="D226" s="203" t="s">
        <v>146</v>
      </c>
      <c r="E226" s="204" t="s">
        <v>1</v>
      </c>
      <c r="F226" s="205" t="s">
        <v>148</v>
      </c>
      <c r="G226" s="202"/>
      <c r="H226" s="206">
        <v>9</v>
      </c>
      <c r="I226" s="207"/>
      <c r="J226" s="202"/>
      <c r="K226" s="202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146</v>
      </c>
      <c r="AU226" s="212" t="s">
        <v>91</v>
      </c>
      <c r="AV226" s="13" t="s">
        <v>91</v>
      </c>
      <c r="AW226" s="13" t="s">
        <v>38</v>
      </c>
      <c r="AX226" s="13" t="s">
        <v>81</v>
      </c>
      <c r="AY226" s="212" t="s">
        <v>137</v>
      </c>
    </row>
    <row r="227" spans="1:65" s="14" customFormat="1">
      <c r="B227" s="213"/>
      <c r="C227" s="214"/>
      <c r="D227" s="203" t="s">
        <v>146</v>
      </c>
      <c r="E227" s="215" t="s">
        <v>1</v>
      </c>
      <c r="F227" s="216" t="s">
        <v>149</v>
      </c>
      <c r="G227" s="214"/>
      <c r="H227" s="217">
        <v>439.5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146</v>
      </c>
      <c r="AU227" s="223" t="s">
        <v>91</v>
      </c>
      <c r="AV227" s="14" t="s">
        <v>144</v>
      </c>
      <c r="AW227" s="14" t="s">
        <v>38</v>
      </c>
      <c r="AX227" s="14" t="s">
        <v>89</v>
      </c>
      <c r="AY227" s="223" t="s">
        <v>137</v>
      </c>
    </row>
    <row r="228" spans="1:65" s="2" customFormat="1" ht="16.5" customHeight="1">
      <c r="A228" s="34"/>
      <c r="B228" s="35"/>
      <c r="C228" s="188" t="s">
        <v>323</v>
      </c>
      <c r="D228" s="188" t="s">
        <v>139</v>
      </c>
      <c r="E228" s="189" t="s">
        <v>324</v>
      </c>
      <c r="F228" s="190" t="s">
        <v>325</v>
      </c>
      <c r="G228" s="191" t="s">
        <v>142</v>
      </c>
      <c r="H228" s="192">
        <v>439.5</v>
      </c>
      <c r="I228" s="193"/>
      <c r="J228" s="194">
        <f>ROUND(I228*H228,2)</f>
        <v>0</v>
      </c>
      <c r="K228" s="190" t="s">
        <v>143</v>
      </c>
      <c r="L228" s="39"/>
      <c r="M228" s="195" t="s">
        <v>1</v>
      </c>
      <c r="N228" s="196" t="s">
        <v>46</v>
      </c>
      <c r="O228" s="71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144</v>
      </c>
      <c r="AT228" s="199" t="s">
        <v>139</v>
      </c>
      <c r="AU228" s="199" t="s">
        <v>91</v>
      </c>
      <c r="AY228" s="16" t="s">
        <v>137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144</v>
      </c>
      <c r="BM228" s="199" t="s">
        <v>326</v>
      </c>
    </row>
    <row r="229" spans="1:65" s="13" customFormat="1">
      <c r="B229" s="201"/>
      <c r="C229" s="202"/>
      <c r="D229" s="203" t="s">
        <v>146</v>
      </c>
      <c r="E229" s="204" t="s">
        <v>1</v>
      </c>
      <c r="F229" s="205" t="s">
        <v>147</v>
      </c>
      <c r="G229" s="202"/>
      <c r="H229" s="206">
        <v>430.5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146</v>
      </c>
      <c r="AU229" s="212" t="s">
        <v>91</v>
      </c>
      <c r="AV229" s="13" t="s">
        <v>91</v>
      </c>
      <c r="AW229" s="13" t="s">
        <v>38</v>
      </c>
      <c r="AX229" s="13" t="s">
        <v>81</v>
      </c>
      <c r="AY229" s="212" t="s">
        <v>137</v>
      </c>
    </row>
    <row r="230" spans="1:65" s="13" customFormat="1">
      <c r="B230" s="201"/>
      <c r="C230" s="202"/>
      <c r="D230" s="203" t="s">
        <v>146</v>
      </c>
      <c r="E230" s="204" t="s">
        <v>1</v>
      </c>
      <c r="F230" s="205" t="s">
        <v>148</v>
      </c>
      <c r="G230" s="202"/>
      <c r="H230" s="206">
        <v>9</v>
      </c>
      <c r="I230" s="207"/>
      <c r="J230" s="202"/>
      <c r="K230" s="202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146</v>
      </c>
      <c r="AU230" s="212" t="s">
        <v>91</v>
      </c>
      <c r="AV230" s="13" t="s">
        <v>91</v>
      </c>
      <c r="AW230" s="13" t="s">
        <v>38</v>
      </c>
      <c r="AX230" s="13" t="s">
        <v>81</v>
      </c>
      <c r="AY230" s="212" t="s">
        <v>137</v>
      </c>
    </row>
    <row r="231" spans="1:65" s="14" customFormat="1">
      <c r="B231" s="213"/>
      <c r="C231" s="214"/>
      <c r="D231" s="203" t="s">
        <v>146</v>
      </c>
      <c r="E231" s="215" t="s">
        <v>1</v>
      </c>
      <c r="F231" s="216" t="s">
        <v>149</v>
      </c>
      <c r="G231" s="214"/>
      <c r="H231" s="217">
        <v>439.5</v>
      </c>
      <c r="I231" s="218"/>
      <c r="J231" s="214"/>
      <c r="K231" s="214"/>
      <c r="L231" s="219"/>
      <c r="M231" s="220"/>
      <c r="N231" s="221"/>
      <c r="O231" s="221"/>
      <c r="P231" s="221"/>
      <c r="Q231" s="221"/>
      <c r="R231" s="221"/>
      <c r="S231" s="221"/>
      <c r="T231" s="222"/>
      <c r="AT231" s="223" t="s">
        <v>146</v>
      </c>
      <c r="AU231" s="223" t="s">
        <v>91</v>
      </c>
      <c r="AV231" s="14" t="s">
        <v>144</v>
      </c>
      <c r="AW231" s="14" t="s">
        <v>38</v>
      </c>
      <c r="AX231" s="14" t="s">
        <v>89</v>
      </c>
      <c r="AY231" s="223" t="s">
        <v>137</v>
      </c>
    </row>
    <row r="232" spans="1:65" s="2" customFormat="1" ht="16.5" customHeight="1">
      <c r="A232" s="34"/>
      <c r="B232" s="35"/>
      <c r="C232" s="188" t="s">
        <v>327</v>
      </c>
      <c r="D232" s="188" t="s">
        <v>139</v>
      </c>
      <c r="E232" s="189" t="s">
        <v>328</v>
      </c>
      <c r="F232" s="190" t="s">
        <v>329</v>
      </c>
      <c r="G232" s="191" t="s">
        <v>142</v>
      </c>
      <c r="H232" s="192">
        <v>29</v>
      </c>
      <c r="I232" s="193"/>
      <c r="J232" s="194">
        <f>ROUND(I232*H232,2)</f>
        <v>0</v>
      </c>
      <c r="K232" s="190" t="s">
        <v>143</v>
      </c>
      <c r="L232" s="39"/>
      <c r="M232" s="195" t="s">
        <v>1</v>
      </c>
      <c r="N232" s="196" t="s">
        <v>46</v>
      </c>
      <c r="O232" s="71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144</v>
      </c>
      <c r="AT232" s="199" t="s">
        <v>139</v>
      </c>
      <c r="AU232" s="199" t="s">
        <v>91</v>
      </c>
      <c r="AY232" s="16" t="s">
        <v>137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144</v>
      </c>
      <c r="BM232" s="199" t="s">
        <v>330</v>
      </c>
    </row>
    <row r="233" spans="1:65" s="13" customFormat="1">
      <c r="B233" s="201"/>
      <c r="C233" s="202"/>
      <c r="D233" s="203" t="s">
        <v>146</v>
      </c>
      <c r="E233" s="204" t="s">
        <v>1</v>
      </c>
      <c r="F233" s="205" t="s">
        <v>159</v>
      </c>
      <c r="G233" s="202"/>
      <c r="H233" s="206">
        <v>11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146</v>
      </c>
      <c r="AU233" s="212" t="s">
        <v>91</v>
      </c>
      <c r="AV233" s="13" t="s">
        <v>91</v>
      </c>
      <c r="AW233" s="13" t="s">
        <v>38</v>
      </c>
      <c r="AX233" s="13" t="s">
        <v>81</v>
      </c>
      <c r="AY233" s="212" t="s">
        <v>137</v>
      </c>
    </row>
    <row r="234" spans="1:65" s="13" customFormat="1">
      <c r="B234" s="201"/>
      <c r="C234" s="202"/>
      <c r="D234" s="203" t="s">
        <v>146</v>
      </c>
      <c r="E234" s="204" t="s">
        <v>1</v>
      </c>
      <c r="F234" s="205" t="s">
        <v>331</v>
      </c>
      <c r="G234" s="202"/>
      <c r="H234" s="206">
        <v>18</v>
      </c>
      <c r="I234" s="207"/>
      <c r="J234" s="202"/>
      <c r="K234" s="202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146</v>
      </c>
      <c r="AU234" s="212" t="s">
        <v>91</v>
      </c>
      <c r="AV234" s="13" t="s">
        <v>91</v>
      </c>
      <c r="AW234" s="13" t="s">
        <v>38</v>
      </c>
      <c r="AX234" s="13" t="s">
        <v>81</v>
      </c>
      <c r="AY234" s="212" t="s">
        <v>137</v>
      </c>
    </row>
    <row r="235" spans="1:65" s="14" customFormat="1">
      <c r="B235" s="213"/>
      <c r="C235" s="214"/>
      <c r="D235" s="203" t="s">
        <v>146</v>
      </c>
      <c r="E235" s="215" t="s">
        <v>1</v>
      </c>
      <c r="F235" s="216" t="s">
        <v>149</v>
      </c>
      <c r="G235" s="214"/>
      <c r="H235" s="217">
        <v>29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146</v>
      </c>
      <c r="AU235" s="223" t="s">
        <v>91</v>
      </c>
      <c r="AV235" s="14" t="s">
        <v>144</v>
      </c>
      <c r="AW235" s="14" t="s">
        <v>38</v>
      </c>
      <c r="AX235" s="14" t="s">
        <v>89</v>
      </c>
      <c r="AY235" s="223" t="s">
        <v>137</v>
      </c>
    </row>
    <row r="236" spans="1:65" s="2" customFormat="1" ht="16.5" customHeight="1">
      <c r="A236" s="34"/>
      <c r="B236" s="35"/>
      <c r="C236" s="188" t="s">
        <v>332</v>
      </c>
      <c r="D236" s="188" t="s">
        <v>139</v>
      </c>
      <c r="E236" s="189" t="s">
        <v>333</v>
      </c>
      <c r="F236" s="190" t="s">
        <v>334</v>
      </c>
      <c r="G236" s="191" t="s">
        <v>142</v>
      </c>
      <c r="H236" s="192">
        <v>29</v>
      </c>
      <c r="I236" s="193"/>
      <c r="J236" s="194">
        <f>ROUND(I236*H236,2)</f>
        <v>0</v>
      </c>
      <c r="K236" s="190" t="s">
        <v>143</v>
      </c>
      <c r="L236" s="39"/>
      <c r="M236" s="195" t="s">
        <v>1</v>
      </c>
      <c r="N236" s="196" t="s">
        <v>46</v>
      </c>
      <c r="O236" s="71"/>
      <c r="P236" s="197">
        <f>O236*H236</f>
        <v>0</v>
      </c>
      <c r="Q236" s="197">
        <v>0</v>
      </c>
      <c r="R236" s="197">
        <f>Q236*H236</f>
        <v>0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144</v>
      </c>
      <c r="AT236" s="199" t="s">
        <v>139</v>
      </c>
      <c r="AU236" s="199" t="s">
        <v>91</v>
      </c>
      <c r="AY236" s="16" t="s">
        <v>137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144</v>
      </c>
      <c r="BM236" s="199" t="s">
        <v>335</v>
      </c>
    </row>
    <row r="237" spans="1:65" s="13" customFormat="1">
      <c r="B237" s="201"/>
      <c r="C237" s="202"/>
      <c r="D237" s="203" t="s">
        <v>146</v>
      </c>
      <c r="E237" s="204" t="s">
        <v>1</v>
      </c>
      <c r="F237" s="205" t="s">
        <v>159</v>
      </c>
      <c r="G237" s="202"/>
      <c r="H237" s="206">
        <v>11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146</v>
      </c>
      <c r="AU237" s="212" t="s">
        <v>91</v>
      </c>
      <c r="AV237" s="13" t="s">
        <v>91</v>
      </c>
      <c r="AW237" s="13" t="s">
        <v>38</v>
      </c>
      <c r="AX237" s="13" t="s">
        <v>81</v>
      </c>
      <c r="AY237" s="212" t="s">
        <v>137</v>
      </c>
    </row>
    <row r="238" spans="1:65" s="13" customFormat="1">
      <c r="B238" s="201"/>
      <c r="C238" s="202"/>
      <c r="D238" s="203" t="s">
        <v>146</v>
      </c>
      <c r="E238" s="204" t="s">
        <v>1</v>
      </c>
      <c r="F238" s="205" t="s">
        <v>331</v>
      </c>
      <c r="G238" s="202"/>
      <c r="H238" s="206">
        <v>18</v>
      </c>
      <c r="I238" s="207"/>
      <c r="J238" s="202"/>
      <c r="K238" s="202"/>
      <c r="L238" s="208"/>
      <c r="M238" s="209"/>
      <c r="N238" s="210"/>
      <c r="O238" s="210"/>
      <c r="P238" s="210"/>
      <c r="Q238" s="210"/>
      <c r="R238" s="210"/>
      <c r="S238" s="210"/>
      <c r="T238" s="211"/>
      <c r="AT238" s="212" t="s">
        <v>146</v>
      </c>
      <c r="AU238" s="212" t="s">
        <v>91</v>
      </c>
      <c r="AV238" s="13" t="s">
        <v>91</v>
      </c>
      <c r="AW238" s="13" t="s">
        <v>38</v>
      </c>
      <c r="AX238" s="13" t="s">
        <v>81</v>
      </c>
      <c r="AY238" s="212" t="s">
        <v>137</v>
      </c>
    </row>
    <row r="239" spans="1:65" s="14" customFormat="1">
      <c r="B239" s="213"/>
      <c r="C239" s="214"/>
      <c r="D239" s="203" t="s">
        <v>146</v>
      </c>
      <c r="E239" s="215" t="s">
        <v>1</v>
      </c>
      <c r="F239" s="216" t="s">
        <v>149</v>
      </c>
      <c r="G239" s="214"/>
      <c r="H239" s="217">
        <v>29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146</v>
      </c>
      <c r="AU239" s="223" t="s">
        <v>91</v>
      </c>
      <c r="AV239" s="14" t="s">
        <v>144</v>
      </c>
      <c r="AW239" s="14" t="s">
        <v>38</v>
      </c>
      <c r="AX239" s="14" t="s">
        <v>89</v>
      </c>
      <c r="AY239" s="223" t="s">
        <v>137</v>
      </c>
    </row>
    <row r="240" spans="1:65" s="2" customFormat="1" ht="16.5" customHeight="1">
      <c r="A240" s="34"/>
      <c r="B240" s="35"/>
      <c r="C240" s="188" t="s">
        <v>336</v>
      </c>
      <c r="D240" s="188" t="s">
        <v>139</v>
      </c>
      <c r="E240" s="189" t="s">
        <v>337</v>
      </c>
      <c r="F240" s="190" t="s">
        <v>338</v>
      </c>
      <c r="G240" s="191" t="s">
        <v>142</v>
      </c>
      <c r="H240" s="192">
        <v>29</v>
      </c>
      <c r="I240" s="193"/>
      <c r="J240" s="194">
        <f>ROUND(I240*H240,2)</f>
        <v>0</v>
      </c>
      <c r="K240" s="190" t="s">
        <v>143</v>
      </c>
      <c r="L240" s="39"/>
      <c r="M240" s="195" t="s">
        <v>1</v>
      </c>
      <c r="N240" s="196" t="s">
        <v>46</v>
      </c>
      <c r="O240" s="71"/>
      <c r="P240" s="197">
        <f>O240*H240</f>
        <v>0</v>
      </c>
      <c r="Q240" s="197">
        <v>0</v>
      </c>
      <c r="R240" s="197">
        <f>Q240*H240</f>
        <v>0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144</v>
      </c>
      <c r="AT240" s="199" t="s">
        <v>139</v>
      </c>
      <c r="AU240" s="199" t="s">
        <v>91</v>
      </c>
      <c r="AY240" s="16" t="s">
        <v>137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144</v>
      </c>
      <c r="BM240" s="199" t="s">
        <v>339</v>
      </c>
    </row>
    <row r="241" spans="1:65" s="13" customFormat="1">
      <c r="B241" s="201"/>
      <c r="C241" s="202"/>
      <c r="D241" s="203" t="s">
        <v>146</v>
      </c>
      <c r="E241" s="204" t="s">
        <v>1</v>
      </c>
      <c r="F241" s="205" t="s">
        <v>159</v>
      </c>
      <c r="G241" s="202"/>
      <c r="H241" s="206">
        <v>11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146</v>
      </c>
      <c r="AU241" s="212" t="s">
        <v>91</v>
      </c>
      <c r="AV241" s="13" t="s">
        <v>91</v>
      </c>
      <c r="AW241" s="13" t="s">
        <v>38</v>
      </c>
      <c r="AX241" s="13" t="s">
        <v>81</v>
      </c>
      <c r="AY241" s="212" t="s">
        <v>137</v>
      </c>
    </row>
    <row r="242" spans="1:65" s="13" customFormat="1">
      <c r="B242" s="201"/>
      <c r="C242" s="202"/>
      <c r="D242" s="203" t="s">
        <v>146</v>
      </c>
      <c r="E242" s="204" t="s">
        <v>1</v>
      </c>
      <c r="F242" s="205" t="s">
        <v>331</v>
      </c>
      <c r="G242" s="202"/>
      <c r="H242" s="206">
        <v>18</v>
      </c>
      <c r="I242" s="207"/>
      <c r="J242" s="202"/>
      <c r="K242" s="202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146</v>
      </c>
      <c r="AU242" s="212" t="s">
        <v>91</v>
      </c>
      <c r="AV242" s="13" t="s">
        <v>91</v>
      </c>
      <c r="AW242" s="13" t="s">
        <v>38</v>
      </c>
      <c r="AX242" s="13" t="s">
        <v>81</v>
      </c>
      <c r="AY242" s="212" t="s">
        <v>137</v>
      </c>
    </row>
    <row r="243" spans="1:65" s="14" customFormat="1">
      <c r="B243" s="213"/>
      <c r="C243" s="214"/>
      <c r="D243" s="203" t="s">
        <v>146</v>
      </c>
      <c r="E243" s="215" t="s">
        <v>1</v>
      </c>
      <c r="F243" s="216" t="s">
        <v>149</v>
      </c>
      <c r="G243" s="214"/>
      <c r="H243" s="217">
        <v>29</v>
      </c>
      <c r="I243" s="218"/>
      <c r="J243" s="214"/>
      <c r="K243" s="214"/>
      <c r="L243" s="219"/>
      <c r="M243" s="220"/>
      <c r="N243" s="221"/>
      <c r="O243" s="221"/>
      <c r="P243" s="221"/>
      <c r="Q243" s="221"/>
      <c r="R243" s="221"/>
      <c r="S243" s="221"/>
      <c r="T243" s="222"/>
      <c r="AT243" s="223" t="s">
        <v>146</v>
      </c>
      <c r="AU243" s="223" t="s">
        <v>91</v>
      </c>
      <c r="AV243" s="14" t="s">
        <v>144</v>
      </c>
      <c r="AW243" s="14" t="s">
        <v>38</v>
      </c>
      <c r="AX243" s="14" t="s">
        <v>89</v>
      </c>
      <c r="AY243" s="223" t="s">
        <v>137</v>
      </c>
    </row>
    <row r="244" spans="1:65" s="2" customFormat="1" ht="16.5" customHeight="1">
      <c r="A244" s="34"/>
      <c r="B244" s="35"/>
      <c r="C244" s="188" t="s">
        <v>340</v>
      </c>
      <c r="D244" s="188" t="s">
        <v>139</v>
      </c>
      <c r="E244" s="189" t="s">
        <v>341</v>
      </c>
      <c r="F244" s="190" t="s">
        <v>342</v>
      </c>
      <c r="G244" s="191" t="s">
        <v>142</v>
      </c>
      <c r="H244" s="192">
        <v>29</v>
      </c>
      <c r="I244" s="193"/>
      <c r="J244" s="194">
        <f>ROUND(I244*H244,2)</f>
        <v>0</v>
      </c>
      <c r="K244" s="190" t="s">
        <v>143</v>
      </c>
      <c r="L244" s="39"/>
      <c r="M244" s="195" t="s">
        <v>1</v>
      </c>
      <c r="N244" s="196" t="s">
        <v>46</v>
      </c>
      <c r="O244" s="71"/>
      <c r="P244" s="197">
        <f>O244*H244</f>
        <v>0</v>
      </c>
      <c r="Q244" s="197">
        <v>0</v>
      </c>
      <c r="R244" s="197">
        <f>Q244*H244</f>
        <v>0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144</v>
      </c>
      <c r="AT244" s="199" t="s">
        <v>139</v>
      </c>
      <c r="AU244" s="199" t="s">
        <v>91</v>
      </c>
      <c r="AY244" s="16" t="s">
        <v>137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144</v>
      </c>
      <c r="BM244" s="199" t="s">
        <v>343</v>
      </c>
    </row>
    <row r="245" spans="1:65" s="13" customFormat="1">
      <c r="B245" s="201"/>
      <c r="C245" s="202"/>
      <c r="D245" s="203" t="s">
        <v>146</v>
      </c>
      <c r="E245" s="204" t="s">
        <v>1</v>
      </c>
      <c r="F245" s="205" t="s">
        <v>159</v>
      </c>
      <c r="G245" s="202"/>
      <c r="H245" s="206">
        <v>11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146</v>
      </c>
      <c r="AU245" s="212" t="s">
        <v>91</v>
      </c>
      <c r="AV245" s="13" t="s">
        <v>91</v>
      </c>
      <c r="AW245" s="13" t="s">
        <v>38</v>
      </c>
      <c r="AX245" s="13" t="s">
        <v>81</v>
      </c>
      <c r="AY245" s="212" t="s">
        <v>137</v>
      </c>
    </row>
    <row r="246" spans="1:65" s="13" customFormat="1">
      <c r="B246" s="201"/>
      <c r="C246" s="202"/>
      <c r="D246" s="203" t="s">
        <v>146</v>
      </c>
      <c r="E246" s="204" t="s">
        <v>1</v>
      </c>
      <c r="F246" s="205" t="s">
        <v>331</v>
      </c>
      <c r="G246" s="202"/>
      <c r="H246" s="206">
        <v>18</v>
      </c>
      <c r="I246" s="207"/>
      <c r="J246" s="202"/>
      <c r="K246" s="202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146</v>
      </c>
      <c r="AU246" s="212" t="s">
        <v>91</v>
      </c>
      <c r="AV246" s="13" t="s">
        <v>91</v>
      </c>
      <c r="AW246" s="13" t="s">
        <v>38</v>
      </c>
      <c r="AX246" s="13" t="s">
        <v>81</v>
      </c>
      <c r="AY246" s="212" t="s">
        <v>137</v>
      </c>
    </row>
    <row r="247" spans="1:65" s="14" customFormat="1">
      <c r="B247" s="213"/>
      <c r="C247" s="214"/>
      <c r="D247" s="203" t="s">
        <v>146</v>
      </c>
      <c r="E247" s="215" t="s">
        <v>1</v>
      </c>
      <c r="F247" s="216" t="s">
        <v>149</v>
      </c>
      <c r="G247" s="214"/>
      <c r="H247" s="217">
        <v>29</v>
      </c>
      <c r="I247" s="218"/>
      <c r="J247" s="214"/>
      <c r="K247" s="214"/>
      <c r="L247" s="219"/>
      <c r="M247" s="220"/>
      <c r="N247" s="221"/>
      <c r="O247" s="221"/>
      <c r="P247" s="221"/>
      <c r="Q247" s="221"/>
      <c r="R247" s="221"/>
      <c r="S247" s="221"/>
      <c r="T247" s="222"/>
      <c r="AT247" s="223" t="s">
        <v>146</v>
      </c>
      <c r="AU247" s="223" t="s">
        <v>91</v>
      </c>
      <c r="AV247" s="14" t="s">
        <v>144</v>
      </c>
      <c r="AW247" s="14" t="s">
        <v>38</v>
      </c>
      <c r="AX247" s="14" t="s">
        <v>89</v>
      </c>
      <c r="AY247" s="223" t="s">
        <v>137</v>
      </c>
    </row>
    <row r="248" spans="1:65" s="2" customFormat="1" ht="21.75" customHeight="1">
      <c r="A248" s="34"/>
      <c r="B248" s="35"/>
      <c r="C248" s="188" t="s">
        <v>344</v>
      </c>
      <c r="D248" s="188" t="s">
        <v>139</v>
      </c>
      <c r="E248" s="189" t="s">
        <v>345</v>
      </c>
      <c r="F248" s="190" t="s">
        <v>346</v>
      </c>
      <c r="G248" s="191" t="s">
        <v>142</v>
      </c>
      <c r="H248" s="192">
        <v>29</v>
      </c>
      <c r="I248" s="193"/>
      <c r="J248" s="194">
        <f>ROUND(I248*H248,2)</f>
        <v>0</v>
      </c>
      <c r="K248" s="190" t="s">
        <v>143</v>
      </c>
      <c r="L248" s="39"/>
      <c r="M248" s="195" t="s">
        <v>1</v>
      </c>
      <c r="N248" s="196" t="s">
        <v>46</v>
      </c>
      <c r="O248" s="71"/>
      <c r="P248" s="197">
        <f>O248*H248</f>
        <v>0</v>
      </c>
      <c r="Q248" s="197">
        <v>0</v>
      </c>
      <c r="R248" s="197">
        <f>Q248*H248</f>
        <v>0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144</v>
      </c>
      <c r="AT248" s="199" t="s">
        <v>139</v>
      </c>
      <c r="AU248" s="199" t="s">
        <v>91</v>
      </c>
      <c r="AY248" s="16" t="s">
        <v>137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6" t="s">
        <v>89</v>
      </c>
      <c r="BK248" s="200">
        <f>ROUND(I248*H248,2)</f>
        <v>0</v>
      </c>
      <c r="BL248" s="16" t="s">
        <v>144</v>
      </c>
      <c r="BM248" s="199" t="s">
        <v>347</v>
      </c>
    </row>
    <row r="249" spans="1:65" s="13" customFormat="1">
      <c r="B249" s="201"/>
      <c r="C249" s="202"/>
      <c r="D249" s="203" t="s">
        <v>146</v>
      </c>
      <c r="E249" s="204" t="s">
        <v>1</v>
      </c>
      <c r="F249" s="205" t="s">
        <v>159</v>
      </c>
      <c r="G249" s="202"/>
      <c r="H249" s="206">
        <v>11</v>
      </c>
      <c r="I249" s="207"/>
      <c r="J249" s="202"/>
      <c r="K249" s="202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146</v>
      </c>
      <c r="AU249" s="212" t="s">
        <v>91</v>
      </c>
      <c r="AV249" s="13" t="s">
        <v>91</v>
      </c>
      <c r="AW249" s="13" t="s">
        <v>38</v>
      </c>
      <c r="AX249" s="13" t="s">
        <v>81</v>
      </c>
      <c r="AY249" s="212" t="s">
        <v>137</v>
      </c>
    </row>
    <row r="250" spans="1:65" s="13" customFormat="1">
      <c r="B250" s="201"/>
      <c r="C250" s="202"/>
      <c r="D250" s="203" t="s">
        <v>146</v>
      </c>
      <c r="E250" s="204" t="s">
        <v>1</v>
      </c>
      <c r="F250" s="205" t="s">
        <v>331</v>
      </c>
      <c r="G250" s="202"/>
      <c r="H250" s="206">
        <v>18</v>
      </c>
      <c r="I250" s="207"/>
      <c r="J250" s="202"/>
      <c r="K250" s="202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146</v>
      </c>
      <c r="AU250" s="212" t="s">
        <v>91</v>
      </c>
      <c r="AV250" s="13" t="s">
        <v>91</v>
      </c>
      <c r="AW250" s="13" t="s">
        <v>38</v>
      </c>
      <c r="AX250" s="13" t="s">
        <v>81</v>
      </c>
      <c r="AY250" s="212" t="s">
        <v>137</v>
      </c>
    </row>
    <row r="251" spans="1:65" s="14" customFormat="1">
      <c r="B251" s="213"/>
      <c r="C251" s="214"/>
      <c r="D251" s="203" t="s">
        <v>146</v>
      </c>
      <c r="E251" s="215" t="s">
        <v>1</v>
      </c>
      <c r="F251" s="216" t="s">
        <v>149</v>
      </c>
      <c r="G251" s="214"/>
      <c r="H251" s="217">
        <v>29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146</v>
      </c>
      <c r="AU251" s="223" t="s">
        <v>91</v>
      </c>
      <c r="AV251" s="14" t="s">
        <v>144</v>
      </c>
      <c r="AW251" s="14" t="s">
        <v>38</v>
      </c>
      <c r="AX251" s="14" t="s">
        <v>89</v>
      </c>
      <c r="AY251" s="223" t="s">
        <v>137</v>
      </c>
    </row>
    <row r="252" spans="1:65" s="2" customFormat="1" ht="16.5" customHeight="1">
      <c r="A252" s="34"/>
      <c r="B252" s="35"/>
      <c r="C252" s="188" t="s">
        <v>348</v>
      </c>
      <c r="D252" s="188" t="s">
        <v>139</v>
      </c>
      <c r="E252" s="189" t="s">
        <v>349</v>
      </c>
      <c r="F252" s="190" t="s">
        <v>350</v>
      </c>
      <c r="G252" s="191" t="s">
        <v>142</v>
      </c>
      <c r="H252" s="192">
        <v>29</v>
      </c>
      <c r="I252" s="193"/>
      <c r="J252" s="194">
        <f>ROUND(I252*H252,2)</f>
        <v>0</v>
      </c>
      <c r="K252" s="190" t="s">
        <v>143</v>
      </c>
      <c r="L252" s="39"/>
      <c r="M252" s="195" t="s">
        <v>1</v>
      </c>
      <c r="N252" s="196" t="s">
        <v>46</v>
      </c>
      <c r="O252" s="71"/>
      <c r="P252" s="197">
        <f>O252*H252</f>
        <v>0</v>
      </c>
      <c r="Q252" s="197">
        <v>0</v>
      </c>
      <c r="R252" s="197">
        <f>Q252*H252</f>
        <v>0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144</v>
      </c>
      <c r="AT252" s="199" t="s">
        <v>139</v>
      </c>
      <c r="AU252" s="199" t="s">
        <v>91</v>
      </c>
      <c r="AY252" s="16" t="s">
        <v>137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6" t="s">
        <v>89</v>
      </c>
      <c r="BK252" s="200">
        <f>ROUND(I252*H252,2)</f>
        <v>0</v>
      </c>
      <c r="BL252" s="16" t="s">
        <v>144</v>
      </c>
      <c r="BM252" s="199" t="s">
        <v>351</v>
      </c>
    </row>
    <row r="253" spans="1:65" s="13" customFormat="1">
      <c r="B253" s="201"/>
      <c r="C253" s="202"/>
      <c r="D253" s="203" t="s">
        <v>146</v>
      </c>
      <c r="E253" s="204" t="s">
        <v>1</v>
      </c>
      <c r="F253" s="205" t="s">
        <v>159</v>
      </c>
      <c r="G253" s="202"/>
      <c r="H253" s="206">
        <v>11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146</v>
      </c>
      <c r="AU253" s="212" t="s">
        <v>91</v>
      </c>
      <c r="AV253" s="13" t="s">
        <v>91</v>
      </c>
      <c r="AW253" s="13" t="s">
        <v>38</v>
      </c>
      <c r="AX253" s="13" t="s">
        <v>81</v>
      </c>
      <c r="AY253" s="212" t="s">
        <v>137</v>
      </c>
    </row>
    <row r="254" spans="1:65" s="13" customFormat="1">
      <c r="B254" s="201"/>
      <c r="C254" s="202"/>
      <c r="D254" s="203" t="s">
        <v>146</v>
      </c>
      <c r="E254" s="204" t="s">
        <v>1</v>
      </c>
      <c r="F254" s="205" t="s">
        <v>331</v>
      </c>
      <c r="G254" s="202"/>
      <c r="H254" s="206">
        <v>18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146</v>
      </c>
      <c r="AU254" s="212" t="s">
        <v>91</v>
      </c>
      <c r="AV254" s="13" t="s">
        <v>91</v>
      </c>
      <c r="AW254" s="13" t="s">
        <v>38</v>
      </c>
      <c r="AX254" s="13" t="s">
        <v>81</v>
      </c>
      <c r="AY254" s="212" t="s">
        <v>137</v>
      </c>
    </row>
    <row r="255" spans="1:65" s="14" customFormat="1">
      <c r="B255" s="213"/>
      <c r="C255" s="214"/>
      <c r="D255" s="203" t="s">
        <v>146</v>
      </c>
      <c r="E255" s="215" t="s">
        <v>1</v>
      </c>
      <c r="F255" s="216" t="s">
        <v>149</v>
      </c>
      <c r="G255" s="214"/>
      <c r="H255" s="217">
        <v>29</v>
      </c>
      <c r="I255" s="218"/>
      <c r="J255" s="214"/>
      <c r="K255" s="214"/>
      <c r="L255" s="219"/>
      <c r="M255" s="220"/>
      <c r="N255" s="221"/>
      <c r="O255" s="221"/>
      <c r="P255" s="221"/>
      <c r="Q255" s="221"/>
      <c r="R255" s="221"/>
      <c r="S255" s="221"/>
      <c r="T255" s="222"/>
      <c r="AT255" s="223" t="s">
        <v>146</v>
      </c>
      <c r="AU255" s="223" t="s">
        <v>91</v>
      </c>
      <c r="AV255" s="14" t="s">
        <v>144</v>
      </c>
      <c r="AW255" s="14" t="s">
        <v>38</v>
      </c>
      <c r="AX255" s="14" t="s">
        <v>89</v>
      </c>
      <c r="AY255" s="223" t="s">
        <v>137</v>
      </c>
    </row>
    <row r="256" spans="1:65" s="2" customFormat="1" ht="16.5" customHeight="1">
      <c r="A256" s="34"/>
      <c r="B256" s="35"/>
      <c r="C256" s="188" t="s">
        <v>352</v>
      </c>
      <c r="D256" s="188" t="s">
        <v>139</v>
      </c>
      <c r="E256" s="189" t="s">
        <v>353</v>
      </c>
      <c r="F256" s="190" t="s">
        <v>354</v>
      </c>
      <c r="G256" s="191" t="s">
        <v>142</v>
      </c>
      <c r="H256" s="192">
        <v>7</v>
      </c>
      <c r="I256" s="193"/>
      <c r="J256" s="194">
        <f>ROUND(I256*H256,2)</f>
        <v>0</v>
      </c>
      <c r="K256" s="190" t="s">
        <v>143</v>
      </c>
      <c r="L256" s="39"/>
      <c r="M256" s="195" t="s">
        <v>1</v>
      </c>
      <c r="N256" s="196" t="s">
        <v>46</v>
      </c>
      <c r="O256" s="71"/>
      <c r="P256" s="197">
        <f>O256*H256</f>
        <v>0</v>
      </c>
      <c r="Q256" s="197">
        <v>0.19536000000000001</v>
      </c>
      <c r="R256" s="197">
        <f>Q256*H256</f>
        <v>1.3675200000000001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144</v>
      </c>
      <c r="AT256" s="199" t="s">
        <v>139</v>
      </c>
      <c r="AU256" s="199" t="s">
        <v>91</v>
      </c>
      <c r="AY256" s="16" t="s">
        <v>137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6" t="s">
        <v>89</v>
      </c>
      <c r="BK256" s="200">
        <f>ROUND(I256*H256,2)</f>
        <v>0</v>
      </c>
      <c r="BL256" s="16" t="s">
        <v>144</v>
      </c>
      <c r="BM256" s="199" t="s">
        <v>355</v>
      </c>
    </row>
    <row r="257" spans="1:65" s="13" customFormat="1">
      <c r="B257" s="201"/>
      <c r="C257" s="202"/>
      <c r="D257" s="203" t="s">
        <v>146</v>
      </c>
      <c r="E257" s="204" t="s">
        <v>1</v>
      </c>
      <c r="F257" s="205" t="s">
        <v>356</v>
      </c>
      <c r="G257" s="202"/>
      <c r="H257" s="206">
        <v>7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146</v>
      </c>
      <c r="AU257" s="212" t="s">
        <v>91</v>
      </c>
      <c r="AV257" s="13" t="s">
        <v>91</v>
      </c>
      <c r="AW257" s="13" t="s">
        <v>38</v>
      </c>
      <c r="AX257" s="13" t="s">
        <v>89</v>
      </c>
      <c r="AY257" s="212" t="s">
        <v>137</v>
      </c>
    </row>
    <row r="258" spans="1:65" s="2" customFormat="1" ht="16.5" customHeight="1">
      <c r="A258" s="34"/>
      <c r="B258" s="35"/>
      <c r="C258" s="224" t="s">
        <v>357</v>
      </c>
      <c r="D258" s="224" t="s">
        <v>249</v>
      </c>
      <c r="E258" s="225" t="s">
        <v>358</v>
      </c>
      <c r="F258" s="226" t="s">
        <v>359</v>
      </c>
      <c r="G258" s="227" t="s">
        <v>142</v>
      </c>
      <c r="H258" s="228">
        <v>11.5</v>
      </c>
      <c r="I258" s="229"/>
      <c r="J258" s="230">
        <f>ROUND(I258*H258,2)</f>
        <v>0</v>
      </c>
      <c r="K258" s="226" t="s">
        <v>143</v>
      </c>
      <c r="L258" s="231"/>
      <c r="M258" s="232" t="s">
        <v>1</v>
      </c>
      <c r="N258" s="233" t="s">
        <v>46</v>
      </c>
      <c r="O258" s="71"/>
      <c r="P258" s="197">
        <f>O258*H258</f>
        <v>0</v>
      </c>
      <c r="Q258" s="197">
        <v>0.222</v>
      </c>
      <c r="R258" s="197">
        <f>Q258*H258</f>
        <v>2.5529999999999999</v>
      </c>
      <c r="S258" s="197">
        <v>0</v>
      </c>
      <c r="T258" s="19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9" t="s">
        <v>184</v>
      </c>
      <c r="AT258" s="199" t="s">
        <v>249</v>
      </c>
      <c r="AU258" s="199" t="s">
        <v>91</v>
      </c>
      <c r="AY258" s="16" t="s">
        <v>137</v>
      </c>
      <c r="BE258" s="200">
        <f>IF(N258="základní",J258,0)</f>
        <v>0</v>
      </c>
      <c r="BF258" s="200">
        <f>IF(N258="snížená",J258,0)</f>
        <v>0</v>
      </c>
      <c r="BG258" s="200">
        <f>IF(N258="zákl. přenesená",J258,0)</f>
        <v>0</v>
      </c>
      <c r="BH258" s="200">
        <f>IF(N258="sníž. přenesená",J258,0)</f>
        <v>0</v>
      </c>
      <c r="BI258" s="200">
        <f>IF(N258="nulová",J258,0)</f>
        <v>0</v>
      </c>
      <c r="BJ258" s="16" t="s">
        <v>89</v>
      </c>
      <c r="BK258" s="200">
        <f>ROUND(I258*H258,2)</f>
        <v>0</v>
      </c>
      <c r="BL258" s="16" t="s">
        <v>144</v>
      </c>
      <c r="BM258" s="199" t="s">
        <v>360</v>
      </c>
    </row>
    <row r="259" spans="1:65" s="13" customFormat="1">
      <c r="B259" s="201"/>
      <c r="C259" s="202"/>
      <c r="D259" s="203" t="s">
        <v>146</v>
      </c>
      <c r="E259" s="204" t="s">
        <v>1</v>
      </c>
      <c r="F259" s="205" t="s">
        <v>361</v>
      </c>
      <c r="G259" s="202"/>
      <c r="H259" s="206">
        <v>11.5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146</v>
      </c>
      <c r="AU259" s="212" t="s">
        <v>91</v>
      </c>
      <c r="AV259" s="13" t="s">
        <v>91</v>
      </c>
      <c r="AW259" s="13" t="s">
        <v>38</v>
      </c>
      <c r="AX259" s="13" t="s">
        <v>89</v>
      </c>
      <c r="AY259" s="212" t="s">
        <v>137</v>
      </c>
    </row>
    <row r="260" spans="1:65" s="2" customFormat="1" ht="16.5" customHeight="1">
      <c r="A260" s="34"/>
      <c r="B260" s="35"/>
      <c r="C260" s="188" t="s">
        <v>362</v>
      </c>
      <c r="D260" s="188" t="s">
        <v>139</v>
      </c>
      <c r="E260" s="189" t="s">
        <v>363</v>
      </c>
      <c r="F260" s="190" t="s">
        <v>364</v>
      </c>
      <c r="G260" s="191" t="s">
        <v>142</v>
      </c>
      <c r="H260" s="192">
        <v>439.5</v>
      </c>
      <c r="I260" s="193"/>
      <c r="J260" s="194">
        <f>ROUND(I260*H260,2)</f>
        <v>0</v>
      </c>
      <c r="K260" s="190" t="s">
        <v>143</v>
      </c>
      <c r="L260" s="39"/>
      <c r="M260" s="195" t="s">
        <v>1</v>
      </c>
      <c r="N260" s="196" t="s">
        <v>46</v>
      </c>
      <c r="O260" s="71"/>
      <c r="P260" s="197">
        <f>O260*H260</f>
        <v>0</v>
      </c>
      <c r="Q260" s="197">
        <v>8.9219999999999994E-2</v>
      </c>
      <c r="R260" s="197">
        <f>Q260*H260</f>
        <v>39.21219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144</v>
      </c>
      <c r="AT260" s="199" t="s">
        <v>139</v>
      </c>
      <c r="AU260" s="199" t="s">
        <v>91</v>
      </c>
      <c r="AY260" s="16" t="s">
        <v>137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6" t="s">
        <v>89</v>
      </c>
      <c r="BK260" s="200">
        <f>ROUND(I260*H260,2)</f>
        <v>0</v>
      </c>
      <c r="BL260" s="16" t="s">
        <v>144</v>
      </c>
      <c r="BM260" s="199" t="s">
        <v>365</v>
      </c>
    </row>
    <row r="261" spans="1:65" s="13" customFormat="1">
      <c r="B261" s="201"/>
      <c r="C261" s="202"/>
      <c r="D261" s="203" t="s">
        <v>146</v>
      </c>
      <c r="E261" s="204" t="s">
        <v>1</v>
      </c>
      <c r="F261" s="205" t="s">
        <v>147</v>
      </c>
      <c r="G261" s="202"/>
      <c r="H261" s="206">
        <v>430.5</v>
      </c>
      <c r="I261" s="207"/>
      <c r="J261" s="202"/>
      <c r="K261" s="202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146</v>
      </c>
      <c r="AU261" s="212" t="s">
        <v>91</v>
      </c>
      <c r="AV261" s="13" t="s">
        <v>91</v>
      </c>
      <c r="AW261" s="13" t="s">
        <v>38</v>
      </c>
      <c r="AX261" s="13" t="s">
        <v>81</v>
      </c>
      <c r="AY261" s="212" t="s">
        <v>137</v>
      </c>
    </row>
    <row r="262" spans="1:65" s="13" customFormat="1">
      <c r="B262" s="201"/>
      <c r="C262" s="202"/>
      <c r="D262" s="203" t="s">
        <v>146</v>
      </c>
      <c r="E262" s="204" t="s">
        <v>1</v>
      </c>
      <c r="F262" s="205" t="s">
        <v>148</v>
      </c>
      <c r="G262" s="202"/>
      <c r="H262" s="206">
        <v>9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146</v>
      </c>
      <c r="AU262" s="212" t="s">
        <v>91</v>
      </c>
      <c r="AV262" s="13" t="s">
        <v>91</v>
      </c>
      <c r="AW262" s="13" t="s">
        <v>38</v>
      </c>
      <c r="AX262" s="13" t="s">
        <v>81</v>
      </c>
      <c r="AY262" s="212" t="s">
        <v>137</v>
      </c>
    </row>
    <row r="263" spans="1:65" s="14" customFormat="1">
      <c r="B263" s="213"/>
      <c r="C263" s="214"/>
      <c r="D263" s="203" t="s">
        <v>146</v>
      </c>
      <c r="E263" s="215" t="s">
        <v>1</v>
      </c>
      <c r="F263" s="216" t="s">
        <v>149</v>
      </c>
      <c r="G263" s="214"/>
      <c r="H263" s="217">
        <v>439.5</v>
      </c>
      <c r="I263" s="218"/>
      <c r="J263" s="214"/>
      <c r="K263" s="214"/>
      <c r="L263" s="219"/>
      <c r="M263" s="220"/>
      <c r="N263" s="221"/>
      <c r="O263" s="221"/>
      <c r="P263" s="221"/>
      <c r="Q263" s="221"/>
      <c r="R263" s="221"/>
      <c r="S263" s="221"/>
      <c r="T263" s="222"/>
      <c r="AT263" s="223" t="s">
        <v>146</v>
      </c>
      <c r="AU263" s="223" t="s">
        <v>91</v>
      </c>
      <c r="AV263" s="14" t="s">
        <v>144</v>
      </c>
      <c r="AW263" s="14" t="s">
        <v>38</v>
      </c>
      <c r="AX263" s="14" t="s">
        <v>89</v>
      </c>
      <c r="AY263" s="223" t="s">
        <v>137</v>
      </c>
    </row>
    <row r="264" spans="1:65" s="12" customFormat="1" ht="22.9" customHeight="1">
      <c r="B264" s="172"/>
      <c r="C264" s="173"/>
      <c r="D264" s="174" t="s">
        <v>80</v>
      </c>
      <c r="E264" s="186" t="s">
        <v>184</v>
      </c>
      <c r="F264" s="186" t="s">
        <v>366</v>
      </c>
      <c r="G264" s="173"/>
      <c r="H264" s="173"/>
      <c r="I264" s="176"/>
      <c r="J264" s="187">
        <f>BK264</f>
        <v>0</v>
      </c>
      <c r="K264" s="173"/>
      <c r="L264" s="178"/>
      <c r="M264" s="179"/>
      <c r="N264" s="180"/>
      <c r="O264" s="180"/>
      <c r="P264" s="181">
        <f>SUM(P265:P358)</f>
        <v>0</v>
      </c>
      <c r="Q264" s="180"/>
      <c r="R264" s="181">
        <f>SUM(R265:R358)</f>
        <v>7.1008080799999993</v>
      </c>
      <c r="S264" s="180"/>
      <c r="T264" s="182">
        <f>SUM(T265:T358)</f>
        <v>0</v>
      </c>
      <c r="AR264" s="183" t="s">
        <v>89</v>
      </c>
      <c r="AT264" s="184" t="s">
        <v>80</v>
      </c>
      <c r="AU264" s="184" t="s">
        <v>89</v>
      </c>
      <c r="AY264" s="183" t="s">
        <v>137</v>
      </c>
      <c r="BK264" s="185">
        <f>SUM(BK265:BK358)</f>
        <v>0</v>
      </c>
    </row>
    <row r="265" spans="1:65" s="2" customFormat="1" ht="16.5" customHeight="1">
      <c r="A265" s="34"/>
      <c r="B265" s="35"/>
      <c r="C265" s="188" t="s">
        <v>367</v>
      </c>
      <c r="D265" s="188" t="s">
        <v>139</v>
      </c>
      <c r="E265" s="189" t="s">
        <v>368</v>
      </c>
      <c r="F265" s="190" t="s">
        <v>369</v>
      </c>
      <c r="G265" s="191" t="s">
        <v>276</v>
      </c>
      <c r="H265" s="192">
        <v>1</v>
      </c>
      <c r="I265" s="193"/>
      <c r="J265" s="194">
        <f>ROUND(I265*H265,2)</f>
        <v>0</v>
      </c>
      <c r="K265" s="190" t="s">
        <v>143</v>
      </c>
      <c r="L265" s="39"/>
      <c r="M265" s="195" t="s">
        <v>1</v>
      </c>
      <c r="N265" s="196" t="s">
        <v>46</v>
      </c>
      <c r="O265" s="71"/>
      <c r="P265" s="197">
        <f>O265*H265</f>
        <v>0</v>
      </c>
      <c r="Q265" s="197">
        <v>0</v>
      </c>
      <c r="R265" s="197">
        <f>Q265*H265</f>
        <v>0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144</v>
      </c>
      <c r="AT265" s="199" t="s">
        <v>139</v>
      </c>
      <c r="AU265" s="199" t="s">
        <v>91</v>
      </c>
      <c r="AY265" s="16" t="s">
        <v>137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6" t="s">
        <v>89</v>
      </c>
      <c r="BK265" s="200">
        <f>ROUND(I265*H265,2)</f>
        <v>0</v>
      </c>
      <c r="BL265" s="16" t="s">
        <v>144</v>
      </c>
      <c r="BM265" s="199" t="s">
        <v>370</v>
      </c>
    </row>
    <row r="266" spans="1:65" s="13" customFormat="1">
      <c r="B266" s="201"/>
      <c r="C266" s="202"/>
      <c r="D266" s="203" t="s">
        <v>146</v>
      </c>
      <c r="E266" s="204" t="s">
        <v>1</v>
      </c>
      <c r="F266" s="205" t="s">
        <v>89</v>
      </c>
      <c r="G266" s="202"/>
      <c r="H266" s="206">
        <v>1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146</v>
      </c>
      <c r="AU266" s="212" t="s">
        <v>91</v>
      </c>
      <c r="AV266" s="13" t="s">
        <v>91</v>
      </c>
      <c r="AW266" s="13" t="s">
        <v>38</v>
      </c>
      <c r="AX266" s="13" t="s">
        <v>89</v>
      </c>
      <c r="AY266" s="212" t="s">
        <v>137</v>
      </c>
    </row>
    <row r="267" spans="1:65" s="2" customFormat="1" ht="16.5" customHeight="1">
      <c r="A267" s="34"/>
      <c r="B267" s="35"/>
      <c r="C267" s="188" t="s">
        <v>371</v>
      </c>
      <c r="D267" s="188" t="s">
        <v>139</v>
      </c>
      <c r="E267" s="189" t="s">
        <v>372</v>
      </c>
      <c r="F267" s="190" t="s">
        <v>373</v>
      </c>
      <c r="G267" s="191" t="s">
        <v>276</v>
      </c>
      <c r="H267" s="192">
        <v>3</v>
      </c>
      <c r="I267" s="193"/>
      <c r="J267" s="194">
        <f>ROUND(I267*H267,2)</f>
        <v>0</v>
      </c>
      <c r="K267" s="190" t="s">
        <v>143</v>
      </c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144</v>
      </c>
      <c r="AT267" s="199" t="s">
        <v>139</v>
      </c>
      <c r="AU267" s="199" t="s">
        <v>91</v>
      </c>
      <c r="AY267" s="16" t="s">
        <v>137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144</v>
      </c>
      <c r="BM267" s="199" t="s">
        <v>374</v>
      </c>
    </row>
    <row r="268" spans="1:65" s="13" customFormat="1">
      <c r="B268" s="201"/>
      <c r="C268" s="202"/>
      <c r="D268" s="203" t="s">
        <v>146</v>
      </c>
      <c r="E268" s="204" t="s">
        <v>1</v>
      </c>
      <c r="F268" s="205" t="s">
        <v>155</v>
      </c>
      <c r="G268" s="202"/>
      <c r="H268" s="206">
        <v>3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146</v>
      </c>
      <c r="AU268" s="212" t="s">
        <v>91</v>
      </c>
      <c r="AV268" s="13" t="s">
        <v>91</v>
      </c>
      <c r="AW268" s="13" t="s">
        <v>38</v>
      </c>
      <c r="AX268" s="13" t="s">
        <v>89</v>
      </c>
      <c r="AY268" s="212" t="s">
        <v>137</v>
      </c>
    </row>
    <row r="269" spans="1:65" s="2" customFormat="1" ht="16.5" customHeight="1">
      <c r="A269" s="34"/>
      <c r="B269" s="35"/>
      <c r="C269" s="188" t="s">
        <v>375</v>
      </c>
      <c r="D269" s="188" t="s">
        <v>139</v>
      </c>
      <c r="E269" s="189" t="s">
        <v>376</v>
      </c>
      <c r="F269" s="190" t="s">
        <v>377</v>
      </c>
      <c r="G269" s="191" t="s">
        <v>276</v>
      </c>
      <c r="H269" s="192">
        <v>6</v>
      </c>
      <c r="I269" s="193"/>
      <c r="J269" s="194">
        <f>ROUND(I269*H269,2)</f>
        <v>0</v>
      </c>
      <c r="K269" s="190" t="s">
        <v>143</v>
      </c>
      <c r="L269" s="39"/>
      <c r="M269" s="195" t="s">
        <v>1</v>
      </c>
      <c r="N269" s="196" t="s">
        <v>46</v>
      </c>
      <c r="O269" s="71"/>
      <c r="P269" s="197">
        <f>O269*H269</f>
        <v>0</v>
      </c>
      <c r="Q269" s="197">
        <v>1.67E-3</v>
      </c>
      <c r="R269" s="197">
        <f>Q269*H269</f>
        <v>1.0020000000000001E-2</v>
      </c>
      <c r="S269" s="197">
        <v>0</v>
      </c>
      <c r="T269" s="19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9" t="s">
        <v>144</v>
      </c>
      <c r="AT269" s="199" t="s">
        <v>139</v>
      </c>
      <c r="AU269" s="199" t="s">
        <v>91</v>
      </c>
      <c r="AY269" s="16" t="s">
        <v>137</v>
      </c>
      <c r="BE269" s="200">
        <f>IF(N269="základní",J269,0)</f>
        <v>0</v>
      </c>
      <c r="BF269" s="200">
        <f>IF(N269="snížená",J269,0)</f>
        <v>0</v>
      </c>
      <c r="BG269" s="200">
        <f>IF(N269="zákl. přenesená",J269,0)</f>
        <v>0</v>
      </c>
      <c r="BH269" s="200">
        <f>IF(N269="sníž. přenesená",J269,0)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144</v>
      </c>
      <c r="BM269" s="199" t="s">
        <v>378</v>
      </c>
    </row>
    <row r="270" spans="1:65" s="13" customFormat="1">
      <c r="B270" s="201"/>
      <c r="C270" s="202"/>
      <c r="D270" s="203" t="s">
        <v>146</v>
      </c>
      <c r="E270" s="204" t="s">
        <v>1</v>
      </c>
      <c r="F270" s="205" t="s">
        <v>172</v>
      </c>
      <c r="G270" s="202"/>
      <c r="H270" s="206">
        <v>6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146</v>
      </c>
      <c r="AU270" s="212" t="s">
        <v>91</v>
      </c>
      <c r="AV270" s="13" t="s">
        <v>91</v>
      </c>
      <c r="AW270" s="13" t="s">
        <v>38</v>
      </c>
      <c r="AX270" s="13" t="s">
        <v>89</v>
      </c>
      <c r="AY270" s="212" t="s">
        <v>137</v>
      </c>
    </row>
    <row r="271" spans="1:65" s="2" customFormat="1" ht="16.5" customHeight="1">
      <c r="A271" s="34"/>
      <c r="B271" s="35"/>
      <c r="C271" s="224" t="s">
        <v>379</v>
      </c>
      <c r="D271" s="224" t="s">
        <v>249</v>
      </c>
      <c r="E271" s="225" t="s">
        <v>380</v>
      </c>
      <c r="F271" s="226" t="s">
        <v>381</v>
      </c>
      <c r="G271" s="227" t="s">
        <v>276</v>
      </c>
      <c r="H271" s="228">
        <v>3</v>
      </c>
      <c r="I271" s="229"/>
      <c r="J271" s="230">
        <f>ROUND(I271*H271,2)</f>
        <v>0</v>
      </c>
      <c r="K271" s="226" t="s">
        <v>143</v>
      </c>
      <c r="L271" s="231"/>
      <c r="M271" s="232" t="s">
        <v>1</v>
      </c>
      <c r="N271" s="233" t="s">
        <v>46</v>
      </c>
      <c r="O271" s="71"/>
      <c r="P271" s="197">
        <f>O271*H271</f>
        <v>0</v>
      </c>
      <c r="Q271" s="197">
        <v>1.2200000000000001E-2</v>
      </c>
      <c r="R271" s="197">
        <f>Q271*H271</f>
        <v>3.6600000000000001E-2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184</v>
      </c>
      <c r="AT271" s="199" t="s">
        <v>249</v>
      </c>
      <c r="AU271" s="199" t="s">
        <v>91</v>
      </c>
      <c r="AY271" s="16" t="s">
        <v>137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144</v>
      </c>
      <c r="BM271" s="199" t="s">
        <v>382</v>
      </c>
    </row>
    <row r="272" spans="1:65" s="13" customFormat="1">
      <c r="B272" s="201"/>
      <c r="C272" s="202"/>
      <c r="D272" s="203" t="s">
        <v>146</v>
      </c>
      <c r="E272" s="204" t="s">
        <v>1</v>
      </c>
      <c r="F272" s="205" t="s">
        <v>155</v>
      </c>
      <c r="G272" s="202"/>
      <c r="H272" s="206">
        <v>3</v>
      </c>
      <c r="I272" s="207"/>
      <c r="J272" s="202"/>
      <c r="K272" s="202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146</v>
      </c>
      <c r="AU272" s="212" t="s">
        <v>91</v>
      </c>
      <c r="AV272" s="13" t="s">
        <v>91</v>
      </c>
      <c r="AW272" s="13" t="s">
        <v>38</v>
      </c>
      <c r="AX272" s="13" t="s">
        <v>89</v>
      </c>
      <c r="AY272" s="212" t="s">
        <v>137</v>
      </c>
    </row>
    <row r="273" spans="1:65" s="2" customFormat="1" ht="16.5" customHeight="1">
      <c r="A273" s="34"/>
      <c r="B273" s="35"/>
      <c r="C273" s="224" t="s">
        <v>383</v>
      </c>
      <c r="D273" s="224" t="s">
        <v>249</v>
      </c>
      <c r="E273" s="225" t="s">
        <v>384</v>
      </c>
      <c r="F273" s="226" t="s">
        <v>385</v>
      </c>
      <c r="G273" s="227" t="s">
        <v>276</v>
      </c>
      <c r="H273" s="228">
        <v>3</v>
      </c>
      <c r="I273" s="229"/>
      <c r="J273" s="230">
        <f>ROUND(I273*H273,2)</f>
        <v>0</v>
      </c>
      <c r="K273" s="226" t="s">
        <v>813</v>
      </c>
      <c r="L273" s="231"/>
      <c r="M273" s="232" t="s">
        <v>1</v>
      </c>
      <c r="N273" s="233" t="s">
        <v>46</v>
      </c>
      <c r="O273" s="71"/>
      <c r="P273" s="197">
        <f>O273*H273</f>
        <v>0</v>
      </c>
      <c r="Q273" s="197">
        <v>9.1999999999999998E-3</v>
      </c>
      <c r="R273" s="197">
        <f>Q273*H273</f>
        <v>2.76E-2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184</v>
      </c>
      <c r="AT273" s="199" t="s">
        <v>249</v>
      </c>
      <c r="AU273" s="199" t="s">
        <v>91</v>
      </c>
      <c r="AY273" s="16" t="s">
        <v>137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144</v>
      </c>
      <c r="BM273" s="199" t="s">
        <v>386</v>
      </c>
    </row>
    <row r="274" spans="1:65" s="13" customFormat="1">
      <c r="B274" s="201"/>
      <c r="C274" s="202"/>
      <c r="D274" s="203" t="s">
        <v>146</v>
      </c>
      <c r="E274" s="204" t="s">
        <v>1</v>
      </c>
      <c r="F274" s="205" t="s">
        <v>155</v>
      </c>
      <c r="G274" s="202"/>
      <c r="H274" s="206">
        <v>3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146</v>
      </c>
      <c r="AU274" s="212" t="s">
        <v>91</v>
      </c>
      <c r="AV274" s="13" t="s">
        <v>91</v>
      </c>
      <c r="AW274" s="13" t="s">
        <v>38</v>
      </c>
      <c r="AX274" s="13" t="s">
        <v>89</v>
      </c>
      <c r="AY274" s="212" t="s">
        <v>137</v>
      </c>
    </row>
    <row r="275" spans="1:65" s="2" customFormat="1" ht="16.5" customHeight="1">
      <c r="A275" s="34"/>
      <c r="B275" s="35"/>
      <c r="C275" s="188" t="s">
        <v>387</v>
      </c>
      <c r="D275" s="188" t="s">
        <v>139</v>
      </c>
      <c r="E275" s="189" t="s">
        <v>388</v>
      </c>
      <c r="F275" s="190" t="s">
        <v>389</v>
      </c>
      <c r="G275" s="191" t="s">
        <v>276</v>
      </c>
      <c r="H275" s="192">
        <v>4</v>
      </c>
      <c r="I275" s="193"/>
      <c r="J275" s="194">
        <f>ROUND(I275*H275,2)</f>
        <v>0</v>
      </c>
      <c r="K275" s="190" t="s">
        <v>143</v>
      </c>
      <c r="L275" s="39"/>
      <c r="M275" s="195" t="s">
        <v>1</v>
      </c>
      <c r="N275" s="196" t="s">
        <v>46</v>
      </c>
      <c r="O275" s="71"/>
      <c r="P275" s="197">
        <f>O275*H275</f>
        <v>0</v>
      </c>
      <c r="Q275" s="197">
        <v>1.67E-3</v>
      </c>
      <c r="R275" s="197">
        <f>Q275*H275</f>
        <v>6.6800000000000002E-3</v>
      </c>
      <c r="S275" s="197">
        <v>0</v>
      </c>
      <c r="T275" s="19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9" t="s">
        <v>144</v>
      </c>
      <c r="AT275" s="199" t="s">
        <v>139</v>
      </c>
      <c r="AU275" s="199" t="s">
        <v>91</v>
      </c>
      <c r="AY275" s="16" t="s">
        <v>137</v>
      </c>
      <c r="BE275" s="200">
        <f>IF(N275="základní",J275,0)</f>
        <v>0</v>
      </c>
      <c r="BF275" s="200">
        <f>IF(N275="snížená",J275,0)</f>
        <v>0</v>
      </c>
      <c r="BG275" s="200">
        <f>IF(N275="zákl. přenesená",J275,0)</f>
        <v>0</v>
      </c>
      <c r="BH275" s="200">
        <f>IF(N275="sníž. přenesená",J275,0)</f>
        <v>0</v>
      </c>
      <c r="BI275" s="200">
        <f>IF(N275="nulová",J275,0)</f>
        <v>0</v>
      </c>
      <c r="BJ275" s="16" t="s">
        <v>89</v>
      </c>
      <c r="BK275" s="200">
        <f>ROUND(I275*H275,2)</f>
        <v>0</v>
      </c>
      <c r="BL275" s="16" t="s">
        <v>144</v>
      </c>
      <c r="BM275" s="199" t="s">
        <v>390</v>
      </c>
    </row>
    <row r="276" spans="1:65" s="13" customFormat="1">
      <c r="B276" s="201"/>
      <c r="C276" s="202"/>
      <c r="D276" s="203" t="s">
        <v>146</v>
      </c>
      <c r="E276" s="204" t="s">
        <v>1</v>
      </c>
      <c r="F276" s="205" t="s">
        <v>144</v>
      </c>
      <c r="G276" s="202"/>
      <c r="H276" s="206">
        <v>4</v>
      </c>
      <c r="I276" s="207"/>
      <c r="J276" s="202"/>
      <c r="K276" s="202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146</v>
      </c>
      <c r="AU276" s="212" t="s">
        <v>91</v>
      </c>
      <c r="AV276" s="13" t="s">
        <v>91</v>
      </c>
      <c r="AW276" s="13" t="s">
        <v>38</v>
      </c>
      <c r="AX276" s="13" t="s">
        <v>89</v>
      </c>
      <c r="AY276" s="212" t="s">
        <v>137</v>
      </c>
    </row>
    <row r="277" spans="1:65" s="2" customFormat="1" ht="16.5" customHeight="1">
      <c r="A277" s="34"/>
      <c r="B277" s="35"/>
      <c r="C277" s="224" t="s">
        <v>391</v>
      </c>
      <c r="D277" s="224" t="s">
        <v>249</v>
      </c>
      <c r="E277" s="225" t="s">
        <v>392</v>
      </c>
      <c r="F277" s="226" t="s">
        <v>393</v>
      </c>
      <c r="G277" s="227" t="s">
        <v>276</v>
      </c>
      <c r="H277" s="228">
        <v>3</v>
      </c>
      <c r="I277" s="229"/>
      <c r="J277" s="230">
        <f>ROUND(I277*H277,2)</f>
        <v>0</v>
      </c>
      <c r="K277" s="226" t="s">
        <v>813</v>
      </c>
      <c r="L277" s="231"/>
      <c r="M277" s="232" t="s">
        <v>1</v>
      </c>
      <c r="N277" s="233" t="s">
        <v>46</v>
      </c>
      <c r="O277" s="71"/>
      <c r="P277" s="197">
        <f>O277*H277</f>
        <v>0</v>
      </c>
      <c r="Q277" s="197">
        <v>1.2500000000000001E-2</v>
      </c>
      <c r="R277" s="197">
        <f>Q277*H277</f>
        <v>3.7500000000000006E-2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184</v>
      </c>
      <c r="AT277" s="199" t="s">
        <v>249</v>
      </c>
      <c r="AU277" s="199" t="s">
        <v>91</v>
      </c>
      <c r="AY277" s="16" t="s">
        <v>137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144</v>
      </c>
      <c r="BM277" s="199" t="s">
        <v>394</v>
      </c>
    </row>
    <row r="278" spans="1:65" s="13" customFormat="1">
      <c r="B278" s="201"/>
      <c r="C278" s="202"/>
      <c r="D278" s="203" t="s">
        <v>146</v>
      </c>
      <c r="E278" s="204" t="s">
        <v>1</v>
      </c>
      <c r="F278" s="205" t="s">
        <v>155</v>
      </c>
      <c r="G278" s="202"/>
      <c r="H278" s="206">
        <v>3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146</v>
      </c>
      <c r="AU278" s="212" t="s">
        <v>91</v>
      </c>
      <c r="AV278" s="13" t="s">
        <v>91</v>
      </c>
      <c r="AW278" s="13" t="s">
        <v>38</v>
      </c>
      <c r="AX278" s="13" t="s">
        <v>89</v>
      </c>
      <c r="AY278" s="212" t="s">
        <v>137</v>
      </c>
    </row>
    <row r="279" spans="1:65" s="2" customFormat="1" ht="16.5" customHeight="1">
      <c r="A279" s="34"/>
      <c r="B279" s="35"/>
      <c r="C279" s="224" t="s">
        <v>395</v>
      </c>
      <c r="D279" s="224" t="s">
        <v>249</v>
      </c>
      <c r="E279" s="225" t="s">
        <v>396</v>
      </c>
      <c r="F279" s="226" t="s">
        <v>397</v>
      </c>
      <c r="G279" s="227" t="s">
        <v>276</v>
      </c>
      <c r="H279" s="228">
        <v>1</v>
      </c>
      <c r="I279" s="229"/>
      <c r="J279" s="230">
        <f>ROUND(I279*H279,2)</f>
        <v>0</v>
      </c>
      <c r="K279" s="226" t="s">
        <v>813</v>
      </c>
      <c r="L279" s="231"/>
      <c r="M279" s="232" t="s">
        <v>1</v>
      </c>
      <c r="N279" s="233" t="s">
        <v>46</v>
      </c>
      <c r="O279" s="71"/>
      <c r="P279" s="197">
        <f>O279*H279</f>
        <v>0</v>
      </c>
      <c r="Q279" s="197">
        <v>9.4999999999999998E-3</v>
      </c>
      <c r="R279" s="197">
        <f>Q279*H279</f>
        <v>9.4999999999999998E-3</v>
      </c>
      <c r="S279" s="197">
        <v>0</v>
      </c>
      <c r="T279" s="19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184</v>
      </c>
      <c r="AT279" s="199" t="s">
        <v>249</v>
      </c>
      <c r="AU279" s="199" t="s">
        <v>91</v>
      </c>
      <c r="AY279" s="16" t="s">
        <v>137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144</v>
      </c>
      <c r="BM279" s="199" t="s">
        <v>398</v>
      </c>
    </row>
    <row r="280" spans="1:65" s="13" customFormat="1">
      <c r="B280" s="201"/>
      <c r="C280" s="202"/>
      <c r="D280" s="203" t="s">
        <v>146</v>
      </c>
      <c r="E280" s="204" t="s">
        <v>1</v>
      </c>
      <c r="F280" s="205" t="s">
        <v>89</v>
      </c>
      <c r="G280" s="202"/>
      <c r="H280" s="206">
        <v>1</v>
      </c>
      <c r="I280" s="207"/>
      <c r="J280" s="202"/>
      <c r="K280" s="202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146</v>
      </c>
      <c r="AU280" s="212" t="s">
        <v>91</v>
      </c>
      <c r="AV280" s="13" t="s">
        <v>91</v>
      </c>
      <c r="AW280" s="13" t="s">
        <v>38</v>
      </c>
      <c r="AX280" s="13" t="s">
        <v>89</v>
      </c>
      <c r="AY280" s="212" t="s">
        <v>137</v>
      </c>
    </row>
    <row r="281" spans="1:65" s="2" customFormat="1" ht="16.5" customHeight="1">
      <c r="A281" s="34"/>
      <c r="B281" s="35"/>
      <c r="C281" s="188" t="s">
        <v>399</v>
      </c>
      <c r="D281" s="188" t="s">
        <v>139</v>
      </c>
      <c r="E281" s="189" t="s">
        <v>400</v>
      </c>
      <c r="F281" s="190" t="s">
        <v>401</v>
      </c>
      <c r="G281" s="191" t="s">
        <v>276</v>
      </c>
      <c r="H281" s="192">
        <v>2</v>
      </c>
      <c r="I281" s="193"/>
      <c r="J281" s="194">
        <f>ROUND(I281*H281,2)</f>
        <v>0</v>
      </c>
      <c r="K281" s="190" t="s">
        <v>143</v>
      </c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144</v>
      </c>
      <c r="AT281" s="199" t="s">
        <v>139</v>
      </c>
      <c r="AU281" s="199" t="s">
        <v>91</v>
      </c>
      <c r="AY281" s="16" t="s">
        <v>137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144</v>
      </c>
      <c r="BM281" s="199" t="s">
        <v>402</v>
      </c>
    </row>
    <row r="282" spans="1:65" s="13" customFormat="1">
      <c r="B282" s="201"/>
      <c r="C282" s="202"/>
      <c r="D282" s="203" t="s">
        <v>146</v>
      </c>
      <c r="E282" s="204" t="s">
        <v>1</v>
      </c>
      <c r="F282" s="205" t="s">
        <v>91</v>
      </c>
      <c r="G282" s="202"/>
      <c r="H282" s="206">
        <v>2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146</v>
      </c>
      <c r="AU282" s="212" t="s">
        <v>91</v>
      </c>
      <c r="AV282" s="13" t="s">
        <v>91</v>
      </c>
      <c r="AW282" s="13" t="s">
        <v>38</v>
      </c>
      <c r="AX282" s="13" t="s">
        <v>89</v>
      </c>
      <c r="AY282" s="212" t="s">
        <v>137</v>
      </c>
    </row>
    <row r="283" spans="1:65" s="2" customFormat="1" ht="16.5" customHeight="1">
      <c r="A283" s="34"/>
      <c r="B283" s="35"/>
      <c r="C283" s="224" t="s">
        <v>403</v>
      </c>
      <c r="D283" s="224" t="s">
        <v>249</v>
      </c>
      <c r="E283" s="225" t="s">
        <v>404</v>
      </c>
      <c r="F283" s="226" t="s">
        <v>405</v>
      </c>
      <c r="G283" s="227" t="s">
        <v>276</v>
      </c>
      <c r="H283" s="228">
        <v>2</v>
      </c>
      <c r="I283" s="229"/>
      <c r="J283" s="230">
        <f>ROUND(I283*H283,2)</f>
        <v>0</v>
      </c>
      <c r="K283" s="226" t="s">
        <v>813</v>
      </c>
      <c r="L283" s="231"/>
      <c r="M283" s="232" t="s">
        <v>1</v>
      </c>
      <c r="N283" s="233" t="s">
        <v>46</v>
      </c>
      <c r="O283" s="71"/>
      <c r="P283" s="197">
        <f>O283*H283</f>
        <v>0</v>
      </c>
      <c r="Q283" s="197">
        <v>1.9400000000000001E-2</v>
      </c>
      <c r="R283" s="197">
        <f>Q283*H283</f>
        <v>3.8800000000000001E-2</v>
      </c>
      <c r="S283" s="197">
        <v>0</v>
      </c>
      <c r="T283" s="19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9" t="s">
        <v>184</v>
      </c>
      <c r="AT283" s="199" t="s">
        <v>249</v>
      </c>
      <c r="AU283" s="199" t="s">
        <v>91</v>
      </c>
      <c r="AY283" s="16" t="s">
        <v>137</v>
      </c>
      <c r="BE283" s="200">
        <f>IF(N283="základní",J283,0)</f>
        <v>0</v>
      </c>
      <c r="BF283" s="200">
        <f>IF(N283="snížená",J283,0)</f>
        <v>0</v>
      </c>
      <c r="BG283" s="200">
        <f>IF(N283="zákl. přenesená",J283,0)</f>
        <v>0</v>
      </c>
      <c r="BH283" s="200">
        <f>IF(N283="sníž. přenesená",J283,0)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144</v>
      </c>
      <c r="BM283" s="199" t="s">
        <v>406</v>
      </c>
    </row>
    <row r="284" spans="1:65" s="13" customFormat="1">
      <c r="B284" s="201"/>
      <c r="C284" s="202"/>
      <c r="D284" s="203" t="s">
        <v>146</v>
      </c>
      <c r="E284" s="204" t="s">
        <v>1</v>
      </c>
      <c r="F284" s="205" t="s">
        <v>91</v>
      </c>
      <c r="G284" s="202"/>
      <c r="H284" s="206">
        <v>2</v>
      </c>
      <c r="I284" s="207"/>
      <c r="J284" s="202"/>
      <c r="K284" s="202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146</v>
      </c>
      <c r="AU284" s="212" t="s">
        <v>91</v>
      </c>
      <c r="AV284" s="13" t="s">
        <v>91</v>
      </c>
      <c r="AW284" s="13" t="s">
        <v>38</v>
      </c>
      <c r="AX284" s="13" t="s">
        <v>89</v>
      </c>
      <c r="AY284" s="212" t="s">
        <v>137</v>
      </c>
    </row>
    <row r="285" spans="1:65" s="2" customFormat="1" ht="16.5" customHeight="1">
      <c r="A285" s="34"/>
      <c r="B285" s="35"/>
      <c r="C285" s="188" t="s">
        <v>407</v>
      </c>
      <c r="D285" s="188" t="s">
        <v>139</v>
      </c>
      <c r="E285" s="189" t="s">
        <v>408</v>
      </c>
      <c r="F285" s="190" t="s">
        <v>409</v>
      </c>
      <c r="G285" s="191" t="s">
        <v>163</v>
      </c>
      <c r="H285" s="192">
        <v>308.7</v>
      </c>
      <c r="I285" s="193"/>
      <c r="J285" s="194">
        <f>ROUND(I285*H285,2)</f>
        <v>0</v>
      </c>
      <c r="K285" s="190" t="s">
        <v>143</v>
      </c>
      <c r="L285" s="39"/>
      <c r="M285" s="195" t="s">
        <v>1</v>
      </c>
      <c r="N285" s="196" t="s">
        <v>46</v>
      </c>
      <c r="O285" s="71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144</v>
      </c>
      <c r="AT285" s="199" t="s">
        <v>139</v>
      </c>
      <c r="AU285" s="199" t="s">
        <v>91</v>
      </c>
      <c r="AY285" s="16" t="s">
        <v>137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144</v>
      </c>
      <c r="BM285" s="199" t="s">
        <v>410</v>
      </c>
    </row>
    <row r="286" spans="1:65" s="13" customFormat="1">
      <c r="B286" s="201"/>
      <c r="C286" s="202"/>
      <c r="D286" s="203" t="s">
        <v>146</v>
      </c>
      <c r="E286" s="204" t="s">
        <v>1</v>
      </c>
      <c r="F286" s="205" t="s">
        <v>411</v>
      </c>
      <c r="G286" s="202"/>
      <c r="H286" s="206">
        <v>308.7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146</v>
      </c>
      <c r="AU286" s="212" t="s">
        <v>91</v>
      </c>
      <c r="AV286" s="13" t="s">
        <v>91</v>
      </c>
      <c r="AW286" s="13" t="s">
        <v>38</v>
      </c>
      <c r="AX286" s="13" t="s">
        <v>89</v>
      </c>
      <c r="AY286" s="212" t="s">
        <v>137</v>
      </c>
    </row>
    <row r="287" spans="1:65" s="2" customFormat="1" ht="16.5" customHeight="1">
      <c r="A287" s="34"/>
      <c r="B287" s="35"/>
      <c r="C287" s="224" t="s">
        <v>412</v>
      </c>
      <c r="D287" s="224" t="s">
        <v>249</v>
      </c>
      <c r="E287" s="225" t="s">
        <v>413</v>
      </c>
      <c r="F287" s="226" t="s">
        <v>414</v>
      </c>
      <c r="G287" s="227" t="s">
        <v>163</v>
      </c>
      <c r="H287" s="228">
        <v>313.33100000000002</v>
      </c>
      <c r="I287" s="229"/>
      <c r="J287" s="230">
        <f>ROUND(I287*H287,2)</f>
        <v>0</v>
      </c>
      <c r="K287" s="226" t="s">
        <v>143</v>
      </c>
      <c r="L287" s="231"/>
      <c r="M287" s="232" t="s">
        <v>1</v>
      </c>
      <c r="N287" s="233" t="s">
        <v>46</v>
      </c>
      <c r="O287" s="71"/>
      <c r="P287" s="197">
        <f>O287*H287</f>
        <v>0</v>
      </c>
      <c r="Q287" s="197">
        <v>3.1800000000000001E-3</v>
      </c>
      <c r="R287" s="197">
        <f>Q287*H287</f>
        <v>0.99639258000000008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184</v>
      </c>
      <c r="AT287" s="199" t="s">
        <v>249</v>
      </c>
      <c r="AU287" s="199" t="s">
        <v>91</v>
      </c>
      <c r="AY287" s="16" t="s">
        <v>137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144</v>
      </c>
      <c r="BM287" s="199" t="s">
        <v>415</v>
      </c>
    </row>
    <row r="288" spans="1:65" s="13" customFormat="1">
      <c r="B288" s="201"/>
      <c r="C288" s="202"/>
      <c r="D288" s="203" t="s">
        <v>146</v>
      </c>
      <c r="E288" s="202"/>
      <c r="F288" s="205" t="s">
        <v>416</v>
      </c>
      <c r="G288" s="202"/>
      <c r="H288" s="206">
        <v>313.33100000000002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146</v>
      </c>
      <c r="AU288" s="212" t="s">
        <v>91</v>
      </c>
      <c r="AV288" s="13" t="s">
        <v>91</v>
      </c>
      <c r="AW288" s="13" t="s">
        <v>4</v>
      </c>
      <c r="AX288" s="13" t="s">
        <v>89</v>
      </c>
      <c r="AY288" s="212" t="s">
        <v>137</v>
      </c>
    </row>
    <row r="289" spans="1:65" s="2" customFormat="1" ht="16.5" customHeight="1">
      <c r="A289" s="34"/>
      <c r="B289" s="35"/>
      <c r="C289" s="188" t="s">
        <v>417</v>
      </c>
      <c r="D289" s="188" t="s">
        <v>139</v>
      </c>
      <c r="E289" s="189" t="s">
        <v>418</v>
      </c>
      <c r="F289" s="190" t="s">
        <v>419</v>
      </c>
      <c r="G289" s="191" t="s">
        <v>163</v>
      </c>
      <c r="H289" s="192">
        <v>9</v>
      </c>
      <c r="I289" s="193"/>
      <c r="J289" s="194">
        <f>ROUND(I289*H289,2)</f>
        <v>0</v>
      </c>
      <c r="K289" s="190" t="s">
        <v>143</v>
      </c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144</v>
      </c>
      <c r="AT289" s="199" t="s">
        <v>139</v>
      </c>
      <c r="AU289" s="199" t="s">
        <v>91</v>
      </c>
      <c r="AY289" s="16" t="s">
        <v>137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6" t="s">
        <v>89</v>
      </c>
      <c r="BK289" s="200">
        <f>ROUND(I289*H289,2)</f>
        <v>0</v>
      </c>
      <c r="BL289" s="16" t="s">
        <v>144</v>
      </c>
      <c r="BM289" s="199" t="s">
        <v>420</v>
      </c>
    </row>
    <row r="290" spans="1:65" s="13" customFormat="1">
      <c r="B290" s="201"/>
      <c r="C290" s="202"/>
      <c r="D290" s="203" t="s">
        <v>146</v>
      </c>
      <c r="E290" s="204" t="s">
        <v>1</v>
      </c>
      <c r="F290" s="205" t="s">
        <v>421</v>
      </c>
      <c r="G290" s="202"/>
      <c r="H290" s="206">
        <v>9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146</v>
      </c>
      <c r="AU290" s="212" t="s">
        <v>91</v>
      </c>
      <c r="AV290" s="13" t="s">
        <v>91</v>
      </c>
      <c r="AW290" s="13" t="s">
        <v>38</v>
      </c>
      <c r="AX290" s="13" t="s">
        <v>89</v>
      </c>
      <c r="AY290" s="212" t="s">
        <v>137</v>
      </c>
    </row>
    <row r="291" spans="1:65" s="2" customFormat="1" ht="16.5" customHeight="1">
      <c r="A291" s="34"/>
      <c r="B291" s="35"/>
      <c r="C291" s="224" t="s">
        <v>422</v>
      </c>
      <c r="D291" s="224" t="s">
        <v>249</v>
      </c>
      <c r="E291" s="225" t="s">
        <v>423</v>
      </c>
      <c r="F291" s="226" t="s">
        <v>424</v>
      </c>
      <c r="G291" s="227" t="s">
        <v>163</v>
      </c>
      <c r="H291" s="228">
        <v>9</v>
      </c>
      <c r="I291" s="229"/>
      <c r="J291" s="230">
        <f>ROUND(I291*H291,2)</f>
        <v>0</v>
      </c>
      <c r="K291" s="226" t="s">
        <v>143</v>
      </c>
      <c r="L291" s="231"/>
      <c r="M291" s="232" t="s">
        <v>1</v>
      </c>
      <c r="N291" s="233" t="s">
        <v>46</v>
      </c>
      <c r="O291" s="71"/>
      <c r="P291" s="197">
        <f>O291*H291</f>
        <v>0</v>
      </c>
      <c r="Q291" s="197">
        <v>9.0299999999999998E-3</v>
      </c>
      <c r="R291" s="197">
        <f>Q291*H291</f>
        <v>8.1269999999999995E-2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184</v>
      </c>
      <c r="AT291" s="199" t="s">
        <v>249</v>
      </c>
      <c r="AU291" s="199" t="s">
        <v>91</v>
      </c>
      <c r="AY291" s="16" t="s">
        <v>137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6" t="s">
        <v>89</v>
      </c>
      <c r="BK291" s="200">
        <f>ROUND(I291*H291,2)</f>
        <v>0</v>
      </c>
      <c r="BL291" s="16" t="s">
        <v>144</v>
      </c>
      <c r="BM291" s="199" t="s">
        <v>425</v>
      </c>
    </row>
    <row r="292" spans="1:65" s="13" customFormat="1">
      <c r="B292" s="201"/>
      <c r="C292" s="202"/>
      <c r="D292" s="203" t="s">
        <v>146</v>
      </c>
      <c r="E292" s="204" t="s">
        <v>1</v>
      </c>
      <c r="F292" s="205" t="s">
        <v>212</v>
      </c>
      <c r="G292" s="202"/>
      <c r="H292" s="206">
        <v>9</v>
      </c>
      <c r="I292" s="207"/>
      <c r="J292" s="202"/>
      <c r="K292" s="202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146</v>
      </c>
      <c r="AU292" s="212" t="s">
        <v>91</v>
      </c>
      <c r="AV292" s="13" t="s">
        <v>91</v>
      </c>
      <c r="AW292" s="13" t="s">
        <v>38</v>
      </c>
      <c r="AX292" s="13" t="s">
        <v>89</v>
      </c>
      <c r="AY292" s="212" t="s">
        <v>137</v>
      </c>
    </row>
    <row r="293" spans="1:65" s="2" customFormat="1" ht="16.5" customHeight="1">
      <c r="A293" s="34"/>
      <c r="B293" s="35"/>
      <c r="C293" s="188" t="s">
        <v>426</v>
      </c>
      <c r="D293" s="188" t="s">
        <v>139</v>
      </c>
      <c r="E293" s="189" t="s">
        <v>427</v>
      </c>
      <c r="F293" s="190" t="s">
        <v>428</v>
      </c>
      <c r="G293" s="191" t="s">
        <v>276</v>
      </c>
      <c r="H293" s="192">
        <v>3</v>
      </c>
      <c r="I293" s="193"/>
      <c r="J293" s="194">
        <f>ROUND(I293*H293,2)</f>
        <v>0</v>
      </c>
      <c r="K293" s="190" t="s">
        <v>143</v>
      </c>
      <c r="L293" s="39"/>
      <c r="M293" s="195" t="s">
        <v>1</v>
      </c>
      <c r="N293" s="196" t="s">
        <v>46</v>
      </c>
      <c r="O293" s="71"/>
      <c r="P293" s="197">
        <f>O293*H293</f>
        <v>0</v>
      </c>
      <c r="Q293" s="197">
        <v>0</v>
      </c>
      <c r="R293" s="197">
        <f>Q293*H293</f>
        <v>0</v>
      </c>
      <c r="S293" s="197">
        <v>0</v>
      </c>
      <c r="T293" s="19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9" t="s">
        <v>144</v>
      </c>
      <c r="AT293" s="199" t="s">
        <v>139</v>
      </c>
      <c r="AU293" s="199" t="s">
        <v>91</v>
      </c>
      <c r="AY293" s="16" t="s">
        <v>137</v>
      </c>
      <c r="BE293" s="200">
        <f>IF(N293="základní",J293,0)</f>
        <v>0</v>
      </c>
      <c r="BF293" s="200">
        <f>IF(N293="snížená",J293,0)</f>
        <v>0</v>
      </c>
      <c r="BG293" s="200">
        <f>IF(N293="zákl. přenesená",J293,0)</f>
        <v>0</v>
      </c>
      <c r="BH293" s="200">
        <f>IF(N293="sníž. přenesená",J293,0)</f>
        <v>0</v>
      </c>
      <c r="BI293" s="200">
        <f>IF(N293="nulová",J293,0)</f>
        <v>0</v>
      </c>
      <c r="BJ293" s="16" t="s">
        <v>89</v>
      </c>
      <c r="BK293" s="200">
        <f>ROUND(I293*H293,2)</f>
        <v>0</v>
      </c>
      <c r="BL293" s="16" t="s">
        <v>144</v>
      </c>
      <c r="BM293" s="199" t="s">
        <v>429</v>
      </c>
    </row>
    <row r="294" spans="1:65" s="13" customFormat="1">
      <c r="B294" s="201"/>
      <c r="C294" s="202"/>
      <c r="D294" s="203" t="s">
        <v>146</v>
      </c>
      <c r="E294" s="204" t="s">
        <v>1</v>
      </c>
      <c r="F294" s="205" t="s">
        <v>155</v>
      </c>
      <c r="G294" s="202"/>
      <c r="H294" s="206">
        <v>3</v>
      </c>
      <c r="I294" s="207"/>
      <c r="J294" s="202"/>
      <c r="K294" s="202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146</v>
      </c>
      <c r="AU294" s="212" t="s">
        <v>91</v>
      </c>
      <c r="AV294" s="13" t="s">
        <v>91</v>
      </c>
      <c r="AW294" s="13" t="s">
        <v>38</v>
      </c>
      <c r="AX294" s="13" t="s">
        <v>89</v>
      </c>
      <c r="AY294" s="212" t="s">
        <v>137</v>
      </c>
    </row>
    <row r="295" spans="1:65" s="2" customFormat="1" ht="16.5" customHeight="1">
      <c r="A295" s="34"/>
      <c r="B295" s="35"/>
      <c r="C295" s="224" t="s">
        <v>430</v>
      </c>
      <c r="D295" s="224" t="s">
        <v>249</v>
      </c>
      <c r="E295" s="225" t="s">
        <v>431</v>
      </c>
      <c r="F295" s="226" t="s">
        <v>432</v>
      </c>
      <c r="G295" s="227" t="s">
        <v>276</v>
      </c>
      <c r="H295" s="228">
        <v>3</v>
      </c>
      <c r="I295" s="229"/>
      <c r="J295" s="230">
        <f>ROUND(I295*H295,2)</f>
        <v>0</v>
      </c>
      <c r="K295" s="226" t="s">
        <v>813</v>
      </c>
      <c r="L295" s="231"/>
      <c r="M295" s="232" t="s">
        <v>1</v>
      </c>
      <c r="N295" s="233" t="s">
        <v>46</v>
      </c>
      <c r="O295" s="71"/>
      <c r="P295" s="197">
        <f>O295*H295</f>
        <v>0</v>
      </c>
      <c r="Q295" s="197">
        <v>4.6999999999999999E-4</v>
      </c>
      <c r="R295" s="197">
        <f>Q295*H295</f>
        <v>1.41E-3</v>
      </c>
      <c r="S295" s="197">
        <v>0</v>
      </c>
      <c r="T295" s="19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9" t="s">
        <v>184</v>
      </c>
      <c r="AT295" s="199" t="s">
        <v>249</v>
      </c>
      <c r="AU295" s="199" t="s">
        <v>91</v>
      </c>
      <c r="AY295" s="16" t="s">
        <v>137</v>
      </c>
      <c r="BE295" s="200">
        <f>IF(N295="základní",J295,0)</f>
        <v>0</v>
      </c>
      <c r="BF295" s="200">
        <f>IF(N295="snížená",J295,0)</f>
        <v>0</v>
      </c>
      <c r="BG295" s="200">
        <f>IF(N295="zákl. přenesená",J295,0)</f>
        <v>0</v>
      </c>
      <c r="BH295" s="200">
        <f>IF(N295="sníž. přenesená",J295,0)</f>
        <v>0</v>
      </c>
      <c r="BI295" s="200">
        <f>IF(N295="nulová",J295,0)</f>
        <v>0</v>
      </c>
      <c r="BJ295" s="16" t="s">
        <v>89</v>
      </c>
      <c r="BK295" s="200">
        <f>ROUND(I295*H295,2)</f>
        <v>0</v>
      </c>
      <c r="BL295" s="16" t="s">
        <v>144</v>
      </c>
      <c r="BM295" s="199" t="s">
        <v>433</v>
      </c>
    </row>
    <row r="296" spans="1:65" s="13" customFormat="1">
      <c r="B296" s="201"/>
      <c r="C296" s="202"/>
      <c r="D296" s="203" t="s">
        <v>146</v>
      </c>
      <c r="E296" s="204" t="s">
        <v>1</v>
      </c>
      <c r="F296" s="205" t="s">
        <v>155</v>
      </c>
      <c r="G296" s="202"/>
      <c r="H296" s="206">
        <v>3</v>
      </c>
      <c r="I296" s="207"/>
      <c r="J296" s="202"/>
      <c r="K296" s="202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146</v>
      </c>
      <c r="AU296" s="212" t="s">
        <v>91</v>
      </c>
      <c r="AV296" s="13" t="s">
        <v>91</v>
      </c>
      <c r="AW296" s="13" t="s">
        <v>38</v>
      </c>
      <c r="AX296" s="13" t="s">
        <v>89</v>
      </c>
      <c r="AY296" s="212" t="s">
        <v>137</v>
      </c>
    </row>
    <row r="297" spans="1:65" s="2" customFormat="1" ht="16.5" customHeight="1">
      <c r="A297" s="34"/>
      <c r="B297" s="35"/>
      <c r="C297" s="224" t="s">
        <v>434</v>
      </c>
      <c r="D297" s="224" t="s">
        <v>249</v>
      </c>
      <c r="E297" s="225" t="s">
        <v>435</v>
      </c>
      <c r="F297" s="226" t="s">
        <v>436</v>
      </c>
      <c r="G297" s="227" t="s">
        <v>276</v>
      </c>
      <c r="H297" s="228">
        <v>3</v>
      </c>
      <c r="I297" s="229"/>
      <c r="J297" s="230">
        <f>ROUND(I297*H297,2)</f>
        <v>0</v>
      </c>
      <c r="K297" s="226" t="s">
        <v>813</v>
      </c>
      <c r="L297" s="231"/>
      <c r="M297" s="232" t="s">
        <v>1</v>
      </c>
      <c r="N297" s="233" t="s">
        <v>46</v>
      </c>
      <c r="O297" s="71"/>
      <c r="P297" s="197">
        <f>O297*H297</f>
        <v>0</v>
      </c>
      <c r="Q297" s="197">
        <v>1.39E-3</v>
      </c>
      <c r="R297" s="197">
        <f>Q297*H297</f>
        <v>4.1700000000000001E-3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184</v>
      </c>
      <c r="AT297" s="199" t="s">
        <v>249</v>
      </c>
      <c r="AU297" s="199" t="s">
        <v>91</v>
      </c>
      <c r="AY297" s="16" t="s">
        <v>137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6" t="s">
        <v>89</v>
      </c>
      <c r="BK297" s="200">
        <f>ROUND(I297*H297,2)</f>
        <v>0</v>
      </c>
      <c r="BL297" s="16" t="s">
        <v>144</v>
      </c>
      <c r="BM297" s="199" t="s">
        <v>437</v>
      </c>
    </row>
    <row r="298" spans="1:65" s="13" customFormat="1">
      <c r="B298" s="201"/>
      <c r="C298" s="202"/>
      <c r="D298" s="203" t="s">
        <v>146</v>
      </c>
      <c r="E298" s="204" t="s">
        <v>1</v>
      </c>
      <c r="F298" s="205" t="s">
        <v>155</v>
      </c>
      <c r="G298" s="202"/>
      <c r="H298" s="206">
        <v>3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146</v>
      </c>
      <c r="AU298" s="212" t="s">
        <v>91</v>
      </c>
      <c r="AV298" s="13" t="s">
        <v>91</v>
      </c>
      <c r="AW298" s="13" t="s">
        <v>38</v>
      </c>
      <c r="AX298" s="13" t="s">
        <v>89</v>
      </c>
      <c r="AY298" s="212" t="s">
        <v>137</v>
      </c>
    </row>
    <row r="299" spans="1:65" s="2" customFormat="1" ht="16.5" customHeight="1">
      <c r="A299" s="34"/>
      <c r="B299" s="35"/>
      <c r="C299" s="188" t="s">
        <v>438</v>
      </c>
      <c r="D299" s="188" t="s">
        <v>139</v>
      </c>
      <c r="E299" s="189" t="s">
        <v>439</v>
      </c>
      <c r="F299" s="190" t="s">
        <v>440</v>
      </c>
      <c r="G299" s="191" t="s">
        <v>276</v>
      </c>
      <c r="H299" s="192">
        <v>62</v>
      </c>
      <c r="I299" s="193"/>
      <c r="J299" s="194">
        <f>ROUND(I299*H299,2)</f>
        <v>0</v>
      </c>
      <c r="K299" s="190" t="s">
        <v>143</v>
      </c>
      <c r="L299" s="39"/>
      <c r="M299" s="195" t="s">
        <v>1</v>
      </c>
      <c r="N299" s="196" t="s">
        <v>46</v>
      </c>
      <c r="O299" s="71"/>
      <c r="P299" s="197">
        <f>O299*H299</f>
        <v>0</v>
      </c>
      <c r="Q299" s="197">
        <v>0</v>
      </c>
      <c r="R299" s="197">
        <f>Q299*H299</f>
        <v>0</v>
      </c>
      <c r="S299" s="197">
        <v>0</v>
      </c>
      <c r="T299" s="19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9" t="s">
        <v>144</v>
      </c>
      <c r="AT299" s="199" t="s">
        <v>139</v>
      </c>
      <c r="AU299" s="199" t="s">
        <v>91</v>
      </c>
      <c r="AY299" s="16" t="s">
        <v>137</v>
      </c>
      <c r="BE299" s="200">
        <f>IF(N299="základní",J299,0)</f>
        <v>0</v>
      </c>
      <c r="BF299" s="200">
        <f>IF(N299="snížená",J299,0)</f>
        <v>0</v>
      </c>
      <c r="BG299" s="200">
        <f>IF(N299="zákl. přenesená",J299,0)</f>
        <v>0</v>
      </c>
      <c r="BH299" s="200">
        <f>IF(N299="sníž. přenesená",J299,0)</f>
        <v>0</v>
      </c>
      <c r="BI299" s="200">
        <f>IF(N299="nulová",J299,0)</f>
        <v>0</v>
      </c>
      <c r="BJ299" s="16" t="s">
        <v>89</v>
      </c>
      <c r="BK299" s="200">
        <f>ROUND(I299*H299,2)</f>
        <v>0</v>
      </c>
      <c r="BL299" s="16" t="s">
        <v>144</v>
      </c>
      <c r="BM299" s="199" t="s">
        <v>441</v>
      </c>
    </row>
    <row r="300" spans="1:65" s="13" customFormat="1">
      <c r="B300" s="201"/>
      <c r="C300" s="202"/>
      <c r="D300" s="203" t="s">
        <v>146</v>
      </c>
      <c r="E300" s="204" t="s">
        <v>1</v>
      </c>
      <c r="F300" s="205" t="s">
        <v>442</v>
      </c>
      <c r="G300" s="202"/>
      <c r="H300" s="206">
        <v>62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146</v>
      </c>
      <c r="AU300" s="212" t="s">
        <v>91</v>
      </c>
      <c r="AV300" s="13" t="s">
        <v>91</v>
      </c>
      <c r="AW300" s="13" t="s">
        <v>38</v>
      </c>
      <c r="AX300" s="13" t="s">
        <v>89</v>
      </c>
      <c r="AY300" s="212" t="s">
        <v>137</v>
      </c>
    </row>
    <row r="301" spans="1:65" s="2" customFormat="1" ht="16.5" customHeight="1">
      <c r="A301" s="34"/>
      <c r="B301" s="35"/>
      <c r="C301" s="224" t="s">
        <v>443</v>
      </c>
      <c r="D301" s="224" t="s">
        <v>249</v>
      </c>
      <c r="E301" s="225" t="s">
        <v>444</v>
      </c>
      <c r="F301" s="226" t="s">
        <v>445</v>
      </c>
      <c r="G301" s="227" t="s">
        <v>276</v>
      </c>
      <c r="H301" s="228">
        <v>59</v>
      </c>
      <c r="I301" s="229"/>
      <c r="J301" s="230">
        <f>ROUND(I301*H301,2)</f>
        <v>0</v>
      </c>
      <c r="K301" s="226" t="s">
        <v>143</v>
      </c>
      <c r="L301" s="231"/>
      <c r="M301" s="232" t="s">
        <v>1</v>
      </c>
      <c r="N301" s="233" t="s">
        <v>46</v>
      </c>
      <c r="O301" s="71"/>
      <c r="P301" s="197">
        <f>O301*H301</f>
        <v>0</v>
      </c>
      <c r="Q301" s="197">
        <v>7.2000000000000005E-4</v>
      </c>
      <c r="R301" s="197">
        <f>Q301*H301</f>
        <v>4.2480000000000004E-2</v>
      </c>
      <c r="S301" s="197">
        <v>0</v>
      </c>
      <c r="T301" s="19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9" t="s">
        <v>184</v>
      </c>
      <c r="AT301" s="199" t="s">
        <v>249</v>
      </c>
      <c r="AU301" s="199" t="s">
        <v>91</v>
      </c>
      <c r="AY301" s="16" t="s">
        <v>137</v>
      </c>
      <c r="BE301" s="200">
        <f>IF(N301="základní",J301,0)</f>
        <v>0</v>
      </c>
      <c r="BF301" s="200">
        <f>IF(N301="snížená",J301,0)</f>
        <v>0</v>
      </c>
      <c r="BG301" s="200">
        <f>IF(N301="zákl. přenesená",J301,0)</f>
        <v>0</v>
      </c>
      <c r="BH301" s="200">
        <f>IF(N301="sníž. přenesená",J301,0)</f>
        <v>0</v>
      </c>
      <c r="BI301" s="200">
        <f>IF(N301="nulová",J301,0)</f>
        <v>0</v>
      </c>
      <c r="BJ301" s="16" t="s">
        <v>89</v>
      </c>
      <c r="BK301" s="200">
        <f>ROUND(I301*H301,2)</f>
        <v>0</v>
      </c>
      <c r="BL301" s="16" t="s">
        <v>144</v>
      </c>
      <c r="BM301" s="199" t="s">
        <v>446</v>
      </c>
    </row>
    <row r="302" spans="1:65" s="13" customFormat="1">
      <c r="B302" s="201"/>
      <c r="C302" s="202"/>
      <c r="D302" s="203" t="s">
        <v>146</v>
      </c>
      <c r="E302" s="204" t="s">
        <v>1</v>
      </c>
      <c r="F302" s="205" t="s">
        <v>447</v>
      </c>
      <c r="G302" s="202"/>
      <c r="H302" s="206">
        <v>59</v>
      </c>
      <c r="I302" s="207"/>
      <c r="J302" s="202"/>
      <c r="K302" s="202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146</v>
      </c>
      <c r="AU302" s="212" t="s">
        <v>91</v>
      </c>
      <c r="AV302" s="13" t="s">
        <v>91</v>
      </c>
      <c r="AW302" s="13" t="s">
        <v>38</v>
      </c>
      <c r="AX302" s="13" t="s">
        <v>89</v>
      </c>
      <c r="AY302" s="212" t="s">
        <v>137</v>
      </c>
    </row>
    <row r="303" spans="1:65" s="2" customFormat="1" ht="16.5" customHeight="1">
      <c r="A303" s="34"/>
      <c r="B303" s="35"/>
      <c r="C303" s="224" t="s">
        <v>448</v>
      </c>
      <c r="D303" s="224" t="s">
        <v>249</v>
      </c>
      <c r="E303" s="225" t="s">
        <v>449</v>
      </c>
      <c r="F303" s="226" t="s">
        <v>450</v>
      </c>
      <c r="G303" s="227" t="s">
        <v>276</v>
      </c>
      <c r="H303" s="228">
        <v>3</v>
      </c>
      <c r="I303" s="229"/>
      <c r="J303" s="230">
        <f>ROUND(I303*H303,2)</f>
        <v>0</v>
      </c>
      <c r="K303" s="226" t="s">
        <v>813</v>
      </c>
      <c r="L303" s="231"/>
      <c r="M303" s="232" t="s">
        <v>1</v>
      </c>
      <c r="N303" s="233" t="s">
        <v>46</v>
      </c>
      <c r="O303" s="71"/>
      <c r="P303" s="197">
        <f>O303*H303</f>
        <v>0</v>
      </c>
      <c r="Q303" s="197">
        <v>1.1199999999999999E-3</v>
      </c>
      <c r="R303" s="197">
        <f>Q303*H303</f>
        <v>3.3599999999999997E-3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184</v>
      </c>
      <c r="AT303" s="199" t="s">
        <v>249</v>
      </c>
      <c r="AU303" s="199" t="s">
        <v>91</v>
      </c>
      <c r="AY303" s="16" t="s">
        <v>137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6" t="s">
        <v>89</v>
      </c>
      <c r="BK303" s="200">
        <f>ROUND(I303*H303,2)</f>
        <v>0</v>
      </c>
      <c r="BL303" s="16" t="s">
        <v>144</v>
      </c>
      <c r="BM303" s="199" t="s">
        <v>451</v>
      </c>
    </row>
    <row r="304" spans="1:65" s="13" customFormat="1">
      <c r="B304" s="201"/>
      <c r="C304" s="202"/>
      <c r="D304" s="203" t="s">
        <v>146</v>
      </c>
      <c r="E304" s="204" t="s">
        <v>1</v>
      </c>
      <c r="F304" s="205" t="s">
        <v>155</v>
      </c>
      <c r="G304" s="202"/>
      <c r="H304" s="206">
        <v>3</v>
      </c>
      <c r="I304" s="207"/>
      <c r="J304" s="202"/>
      <c r="K304" s="202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146</v>
      </c>
      <c r="AU304" s="212" t="s">
        <v>91</v>
      </c>
      <c r="AV304" s="13" t="s">
        <v>91</v>
      </c>
      <c r="AW304" s="13" t="s">
        <v>38</v>
      </c>
      <c r="AX304" s="13" t="s">
        <v>89</v>
      </c>
      <c r="AY304" s="212" t="s">
        <v>137</v>
      </c>
    </row>
    <row r="305" spans="1:65" s="2" customFormat="1" ht="16.5" customHeight="1">
      <c r="A305" s="34"/>
      <c r="B305" s="35"/>
      <c r="C305" s="188" t="s">
        <v>452</v>
      </c>
      <c r="D305" s="188" t="s">
        <v>139</v>
      </c>
      <c r="E305" s="189" t="s">
        <v>453</v>
      </c>
      <c r="F305" s="190" t="s">
        <v>454</v>
      </c>
      <c r="G305" s="191" t="s">
        <v>276</v>
      </c>
      <c r="H305" s="192">
        <v>4</v>
      </c>
      <c r="I305" s="193"/>
      <c r="J305" s="194">
        <f>ROUND(I305*H305,2)</f>
        <v>0</v>
      </c>
      <c r="K305" s="190" t="s">
        <v>143</v>
      </c>
      <c r="L305" s="39"/>
      <c r="M305" s="195" t="s">
        <v>1</v>
      </c>
      <c r="N305" s="196" t="s">
        <v>46</v>
      </c>
      <c r="O305" s="71"/>
      <c r="P305" s="197">
        <f>O305*H305</f>
        <v>0</v>
      </c>
      <c r="Q305" s="197">
        <v>0</v>
      </c>
      <c r="R305" s="197">
        <f>Q305*H305</f>
        <v>0</v>
      </c>
      <c r="S305" s="197">
        <v>0</v>
      </c>
      <c r="T305" s="19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9" t="s">
        <v>144</v>
      </c>
      <c r="AT305" s="199" t="s">
        <v>139</v>
      </c>
      <c r="AU305" s="199" t="s">
        <v>91</v>
      </c>
      <c r="AY305" s="16" t="s">
        <v>137</v>
      </c>
      <c r="BE305" s="200">
        <f>IF(N305="základní",J305,0)</f>
        <v>0</v>
      </c>
      <c r="BF305" s="200">
        <f>IF(N305="snížená",J305,0)</f>
        <v>0</v>
      </c>
      <c r="BG305" s="200">
        <f>IF(N305="zákl. přenesená",J305,0)</f>
        <v>0</v>
      </c>
      <c r="BH305" s="200">
        <f>IF(N305="sníž. přenesená",J305,0)</f>
        <v>0</v>
      </c>
      <c r="BI305" s="200">
        <f>IF(N305="nulová",J305,0)</f>
        <v>0</v>
      </c>
      <c r="BJ305" s="16" t="s">
        <v>89</v>
      </c>
      <c r="BK305" s="200">
        <f>ROUND(I305*H305,2)</f>
        <v>0</v>
      </c>
      <c r="BL305" s="16" t="s">
        <v>144</v>
      </c>
      <c r="BM305" s="199" t="s">
        <v>455</v>
      </c>
    </row>
    <row r="306" spans="1:65" s="13" customFormat="1">
      <c r="B306" s="201"/>
      <c r="C306" s="202"/>
      <c r="D306" s="203" t="s">
        <v>146</v>
      </c>
      <c r="E306" s="204" t="s">
        <v>1</v>
      </c>
      <c r="F306" s="205" t="s">
        <v>144</v>
      </c>
      <c r="G306" s="202"/>
      <c r="H306" s="206">
        <v>4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146</v>
      </c>
      <c r="AU306" s="212" t="s">
        <v>91</v>
      </c>
      <c r="AV306" s="13" t="s">
        <v>91</v>
      </c>
      <c r="AW306" s="13" t="s">
        <v>38</v>
      </c>
      <c r="AX306" s="13" t="s">
        <v>89</v>
      </c>
      <c r="AY306" s="212" t="s">
        <v>137</v>
      </c>
    </row>
    <row r="307" spans="1:65" s="2" customFormat="1" ht="16.5" customHeight="1">
      <c r="A307" s="34"/>
      <c r="B307" s="35"/>
      <c r="C307" s="224" t="s">
        <v>456</v>
      </c>
      <c r="D307" s="224" t="s">
        <v>249</v>
      </c>
      <c r="E307" s="225" t="s">
        <v>457</v>
      </c>
      <c r="F307" s="226" t="s">
        <v>458</v>
      </c>
      <c r="G307" s="227" t="s">
        <v>276</v>
      </c>
      <c r="H307" s="228">
        <v>4</v>
      </c>
      <c r="I307" s="229"/>
      <c r="J307" s="230">
        <f>ROUND(I307*H307,2)</f>
        <v>0</v>
      </c>
      <c r="K307" s="226" t="s">
        <v>143</v>
      </c>
      <c r="L307" s="231"/>
      <c r="M307" s="232" t="s">
        <v>1</v>
      </c>
      <c r="N307" s="233" t="s">
        <v>46</v>
      </c>
      <c r="O307" s="71"/>
      <c r="P307" s="197">
        <f>O307*H307</f>
        <v>0</v>
      </c>
      <c r="Q307" s="197">
        <v>1.2099999999999999E-3</v>
      </c>
      <c r="R307" s="197">
        <f>Q307*H307</f>
        <v>4.8399999999999997E-3</v>
      </c>
      <c r="S307" s="197">
        <v>0</v>
      </c>
      <c r="T307" s="19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9" t="s">
        <v>184</v>
      </c>
      <c r="AT307" s="199" t="s">
        <v>249</v>
      </c>
      <c r="AU307" s="199" t="s">
        <v>91</v>
      </c>
      <c r="AY307" s="16" t="s">
        <v>137</v>
      </c>
      <c r="BE307" s="200">
        <f>IF(N307="základní",J307,0)</f>
        <v>0</v>
      </c>
      <c r="BF307" s="200">
        <f>IF(N307="snížená",J307,0)</f>
        <v>0</v>
      </c>
      <c r="BG307" s="200">
        <f>IF(N307="zákl. přenesená",J307,0)</f>
        <v>0</v>
      </c>
      <c r="BH307" s="200">
        <f>IF(N307="sníž. přenesená",J307,0)</f>
        <v>0</v>
      </c>
      <c r="BI307" s="200">
        <f>IF(N307="nulová",J307,0)</f>
        <v>0</v>
      </c>
      <c r="BJ307" s="16" t="s">
        <v>89</v>
      </c>
      <c r="BK307" s="200">
        <f>ROUND(I307*H307,2)</f>
        <v>0</v>
      </c>
      <c r="BL307" s="16" t="s">
        <v>144</v>
      </c>
      <c r="BM307" s="199" t="s">
        <v>459</v>
      </c>
    </row>
    <row r="308" spans="1:65" s="13" customFormat="1">
      <c r="B308" s="201"/>
      <c r="C308" s="202"/>
      <c r="D308" s="203" t="s">
        <v>146</v>
      </c>
      <c r="E308" s="204" t="s">
        <v>1</v>
      </c>
      <c r="F308" s="205" t="s">
        <v>144</v>
      </c>
      <c r="G308" s="202"/>
      <c r="H308" s="206">
        <v>4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146</v>
      </c>
      <c r="AU308" s="212" t="s">
        <v>91</v>
      </c>
      <c r="AV308" s="13" t="s">
        <v>91</v>
      </c>
      <c r="AW308" s="13" t="s">
        <v>38</v>
      </c>
      <c r="AX308" s="13" t="s">
        <v>89</v>
      </c>
      <c r="AY308" s="212" t="s">
        <v>137</v>
      </c>
    </row>
    <row r="309" spans="1:65" s="2" customFormat="1" ht="16.5" customHeight="1">
      <c r="A309" s="34"/>
      <c r="B309" s="35"/>
      <c r="C309" s="188" t="s">
        <v>460</v>
      </c>
      <c r="D309" s="188" t="s">
        <v>139</v>
      </c>
      <c r="E309" s="189" t="s">
        <v>461</v>
      </c>
      <c r="F309" s="190" t="s">
        <v>462</v>
      </c>
      <c r="G309" s="191" t="s">
        <v>276</v>
      </c>
      <c r="H309" s="192">
        <v>7</v>
      </c>
      <c r="I309" s="193"/>
      <c r="J309" s="194">
        <f>ROUND(I309*H309,2)</f>
        <v>0</v>
      </c>
      <c r="K309" s="190" t="s">
        <v>143</v>
      </c>
      <c r="L309" s="39"/>
      <c r="M309" s="195" t="s">
        <v>1</v>
      </c>
      <c r="N309" s="196" t="s">
        <v>46</v>
      </c>
      <c r="O309" s="71"/>
      <c r="P309" s="197">
        <f>O309*H309</f>
        <v>0</v>
      </c>
      <c r="Q309" s="197">
        <v>0</v>
      </c>
      <c r="R309" s="197">
        <f>Q309*H309</f>
        <v>0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144</v>
      </c>
      <c r="AT309" s="199" t="s">
        <v>139</v>
      </c>
      <c r="AU309" s="199" t="s">
        <v>91</v>
      </c>
      <c r="AY309" s="16" t="s">
        <v>137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6" t="s">
        <v>89</v>
      </c>
      <c r="BK309" s="200">
        <f>ROUND(I309*H309,2)</f>
        <v>0</v>
      </c>
      <c r="BL309" s="16" t="s">
        <v>144</v>
      </c>
      <c r="BM309" s="199" t="s">
        <v>463</v>
      </c>
    </row>
    <row r="310" spans="1:65" s="13" customFormat="1">
      <c r="B310" s="201"/>
      <c r="C310" s="202"/>
      <c r="D310" s="203" t="s">
        <v>146</v>
      </c>
      <c r="E310" s="204" t="s">
        <v>1</v>
      </c>
      <c r="F310" s="205" t="s">
        <v>178</v>
      </c>
      <c r="G310" s="202"/>
      <c r="H310" s="206">
        <v>7</v>
      </c>
      <c r="I310" s="207"/>
      <c r="J310" s="202"/>
      <c r="K310" s="202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146</v>
      </c>
      <c r="AU310" s="212" t="s">
        <v>91</v>
      </c>
      <c r="AV310" s="13" t="s">
        <v>91</v>
      </c>
      <c r="AW310" s="13" t="s">
        <v>38</v>
      </c>
      <c r="AX310" s="13" t="s">
        <v>89</v>
      </c>
      <c r="AY310" s="212" t="s">
        <v>137</v>
      </c>
    </row>
    <row r="311" spans="1:65" s="2" customFormat="1" ht="16.5" customHeight="1">
      <c r="A311" s="34"/>
      <c r="B311" s="35"/>
      <c r="C311" s="224" t="s">
        <v>464</v>
      </c>
      <c r="D311" s="224" t="s">
        <v>249</v>
      </c>
      <c r="E311" s="225" t="s">
        <v>465</v>
      </c>
      <c r="F311" s="226" t="s">
        <v>466</v>
      </c>
      <c r="G311" s="227" t="s">
        <v>276</v>
      </c>
      <c r="H311" s="228">
        <v>5</v>
      </c>
      <c r="I311" s="229"/>
      <c r="J311" s="230">
        <f>ROUND(I311*H311,2)</f>
        <v>0</v>
      </c>
      <c r="K311" s="226" t="s">
        <v>813</v>
      </c>
      <c r="L311" s="231"/>
      <c r="M311" s="232" t="s">
        <v>1</v>
      </c>
      <c r="N311" s="233" t="s">
        <v>46</v>
      </c>
      <c r="O311" s="71"/>
      <c r="P311" s="197">
        <f>O311*H311</f>
        <v>0</v>
      </c>
      <c r="Q311" s="197">
        <v>7.2000000000000005E-4</v>
      </c>
      <c r="R311" s="197">
        <f>Q311*H311</f>
        <v>3.6000000000000003E-3</v>
      </c>
      <c r="S311" s="197">
        <v>0</v>
      </c>
      <c r="T311" s="19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9" t="s">
        <v>184</v>
      </c>
      <c r="AT311" s="199" t="s">
        <v>249</v>
      </c>
      <c r="AU311" s="199" t="s">
        <v>91</v>
      </c>
      <c r="AY311" s="16" t="s">
        <v>137</v>
      </c>
      <c r="BE311" s="200">
        <f>IF(N311="základní",J311,0)</f>
        <v>0</v>
      </c>
      <c r="BF311" s="200">
        <f>IF(N311="snížená",J311,0)</f>
        <v>0</v>
      </c>
      <c r="BG311" s="200">
        <f>IF(N311="zákl. přenesená",J311,0)</f>
        <v>0</v>
      </c>
      <c r="BH311" s="200">
        <f>IF(N311="sníž. přenesená",J311,0)</f>
        <v>0</v>
      </c>
      <c r="BI311" s="200">
        <f>IF(N311="nulová",J311,0)</f>
        <v>0</v>
      </c>
      <c r="BJ311" s="16" t="s">
        <v>89</v>
      </c>
      <c r="BK311" s="200">
        <f>ROUND(I311*H311,2)</f>
        <v>0</v>
      </c>
      <c r="BL311" s="16" t="s">
        <v>144</v>
      </c>
      <c r="BM311" s="199" t="s">
        <v>467</v>
      </c>
    </row>
    <row r="312" spans="1:65" s="13" customFormat="1">
      <c r="B312" s="201"/>
      <c r="C312" s="202"/>
      <c r="D312" s="203" t="s">
        <v>146</v>
      </c>
      <c r="E312" s="204" t="s">
        <v>1</v>
      </c>
      <c r="F312" s="205" t="s">
        <v>166</v>
      </c>
      <c r="G312" s="202"/>
      <c r="H312" s="206">
        <v>5</v>
      </c>
      <c r="I312" s="207"/>
      <c r="J312" s="202"/>
      <c r="K312" s="202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146</v>
      </c>
      <c r="AU312" s="212" t="s">
        <v>91</v>
      </c>
      <c r="AV312" s="13" t="s">
        <v>91</v>
      </c>
      <c r="AW312" s="13" t="s">
        <v>38</v>
      </c>
      <c r="AX312" s="13" t="s">
        <v>89</v>
      </c>
      <c r="AY312" s="212" t="s">
        <v>137</v>
      </c>
    </row>
    <row r="313" spans="1:65" s="2" customFormat="1" ht="16.5" customHeight="1">
      <c r="A313" s="34"/>
      <c r="B313" s="35"/>
      <c r="C313" s="224" t="s">
        <v>468</v>
      </c>
      <c r="D313" s="224" t="s">
        <v>249</v>
      </c>
      <c r="E313" s="225" t="s">
        <v>469</v>
      </c>
      <c r="F313" s="226" t="s">
        <v>470</v>
      </c>
      <c r="G313" s="227" t="s">
        <v>276</v>
      </c>
      <c r="H313" s="228">
        <v>5</v>
      </c>
      <c r="I313" s="229"/>
      <c r="J313" s="230">
        <f>ROUND(I313*H313,2)</f>
        <v>0</v>
      </c>
      <c r="K313" s="226" t="s">
        <v>813</v>
      </c>
      <c r="L313" s="231"/>
      <c r="M313" s="232" t="s">
        <v>1</v>
      </c>
      <c r="N313" s="233" t="s">
        <v>46</v>
      </c>
      <c r="O313" s="71"/>
      <c r="P313" s="197">
        <f>O313*H313</f>
        <v>0</v>
      </c>
      <c r="Q313" s="197">
        <v>1.41E-3</v>
      </c>
      <c r="R313" s="197">
        <f>Q313*H313</f>
        <v>7.0499999999999998E-3</v>
      </c>
      <c r="S313" s="197">
        <v>0</v>
      </c>
      <c r="T313" s="19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9" t="s">
        <v>184</v>
      </c>
      <c r="AT313" s="199" t="s">
        <v>249</v>
      </c>
      <c r="AU313" s="199" t="s">
        <v>91</v>
      </c>
      <c r="AY313" s="16" t="s">
        <v>137</v>
      </c>
      <c r="BE313" s="200">
        <f>IF(N313="základní",J313,0)</f>
        <v>0</v>
      </c>
      <c r="BF313" s="200">
        <f>IF(N313="snížená",J313,0)</f>
        <v>0</v>
      </c>
      <c r="BG313" s="200">
        <f>IF(N313="zákl. přenesená",J313,0)</f>
        <v>0</v>
      </c>
      <c r="BH313" s="200">
        <f>IF(N313="sníž. přenesená",J313,0)</f>
        <v>0</v>
      </c>
      <c r="BI313" s="200">
        <f>IF(N313="nulová",J313,0)</f>
        <v>0</v>
      </c>
      <c r="BJ313" s="16" t="s">
        <v>89</v>
      </c>
      <c r="BK313" s="200">
        <f>ROUND(I313*H313,2)</f>
        <v>0</v>
      </c>
      <c r="BL313" s="16" t="s">
        <v>144</v>
      </c>
      <c r="BM313" s="199" t="s">
        <v>471</v>
      </c>
    </row>
    <row r="314" spans="1:65" s="13" customFormat="1">
      <c r="B314" s="201"/>
      <c r="C314" s="202"/>
      <c r="D314" s="203" t="s">
        <v>146</v>
      </c>
      <c r="E314" s="204" t="s">
        <v>1</v>
      </c>
      <c r="F314" s="205" t="s">
        <v>166</v>
      </c>
      <c r="G314" s="202"/>
      <c r="H314" s="206">
        <v>5</v>
      </c>
      <c r="I314" s="207"/>
      <c r="J314" s="202"/>
      <c r="K314" s="202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146</v>
      </c>
      <c r="AU314" s="212" t="s">
        <v>91</v>
      </c>
      <c r="AV314" s="13" t="s">
        <v>91</v>
      </c>
      <c r="AW314" s="13" t="s">
        <v>38</v>
      </c>
      <c r="AX314" s="13" t="s">
        <v>89</v>
      </c>
      <c r="AY314" s="212" t="s">
        <v>137</v>
      </c>
    </row>
    <row r="315" spans="1:65" s="2" customFormat="1" ht="16.5" customHeight="1">
      <c r="A315" s="34"/>
      <c r="B315" s="35"/>
      <c r="C315" s="224" t="s">
        <v>472</v>
      </c>
      <c r="D315" s="224" t="s">
        <v>249</v>
      </c>
      <c r="E315" s="225" t="s">
        <v>473</v>
      </c>
      <c r="F315" s="226" t="s">
        <v>474</v>
      </c>
      <c r="G315" s="227" t="s">
        <v>276</v>
      </c>
      <c r="H315" s="228">
        <v>1</v>
      </c>
      <c r="I315" s="229"/>
      <c r="J315" s="230">
        <f>ROUND(I315*H315,2)</f>
        <v>0</v>
      </c>
      <c r="K315" s="226" t="s">
        <v>813</v>
      </c>
      <c r="L315" s="231"/>
      <c r="M315" s="232" t="s">
        <v>1</v>
      </c>
      <c r="N315" s="233" t="s">
        <v>46</v>
      </c>
      <c r="O315" s="71"/>
      <c r="P315" s="197">
        <f>O315*H315</f>
        <v>0</v>
      </c>
      <c r="Q315" s="197">
        <v>1.5E-3</v>
      </c>
      <c r="R315" s="197">
        <f>Q315*H315</f>
        <v>1.5E-3</v>
      </c>
      <c r="S315" s="197">
        <v>0</v>
      </c>
      <c r="T315" s="19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9" t="s">
        <v>184</v>
      </c>
      <c r="AT315" s="199" t="s">
        <v>249</v>
      </c>
      <c r="AU315" s="199" t="s">
        <v>91</v>
      </c>
      <c r="AY315" s="16" t="s">
        <v>137</v>
      </c>
      <c r="BE315" s="200">
        <f>IF(N315="základní",J315,0)</f>
        <v>0</v>
      </c>
      <c r="BF315" s="200">
        <f>IF(N315="snížená",J315,0)</f>
        <v>0</v>
      </c>
      <c r="BG315" s="200">
        <f>IF(N315="zákl. přenesená",J315,0)</f>
        <v>0</v>
      </c>
      <c r="BH315" s="200">
        <f>IF(N315="sníž. přenesená",J315,0)</f>
        <v>0</v>
      </c>
      <c r="BI315" s="200">
        <f>IF(N315="nulová",J315,0)</f>
        <v>0</v>
      </c>
      <c r="BJ315" s="16" t="s">
        <v>89</v>
      </c>
      <c r="BK315" s="200">
        <f>ROUND(I315*H315,2)</f>
        <v>0</v>
      </c>
      <c r="BL315" s="16" t="s">
        <v>144</v>
      </c>
      <c r="BM315" s="199" t="s">
        <v>475</v>
      </c>
    </row>
    <row r="316" spans="1:65" s="13" customFormat="1">
      <c r="B316" s="201"/>
      <c r="C316" s="202"/>
      <c r="D316" s="203" t="s">
        <v>146</v>
      </c>
      <c r="E316" s="204" t="s">
        <v>1</v>
      </c>
      <c r="F316" s="205" t="s">
        <v>89</v>
      </c>
      <c r="G316" s="202"/>
      <c r="H316" s="206">
        <v>1</v>
      </c>
      <c r="I316" s="207"/>
      <c r="J316" s="202"/>
      <c r="K316" s="202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146</v>
      </c>
      <c r="AU316" s="212" t="s">
        <v>91</v>
      </c>
      <c r="AV316" s="13" t="s">
        <v>91</v>
      </c>
      <c r="AW316" s="13" t="s">
        <v>38</v>
      </c>
      <c r="AX316" s="13" t="s">
        <v>89</v>
      </c>
      <c r="AY316" s="212" t="s">
        <v>137</v>
      </c>
    </row>
    <row r="317" spans="1:65" s="2" customFormat="1" ht="16.5" customHeight="1">
      <c r="A317" s="34"/>
      <c r="B317" s="35"/>
      <c r="C317" s="224" t="s">
        <v>476</v>
      </c>
      <c r="D317" s="224" t="s">
        <v>249</v>
      </c>
      <c r="E317" s="225" t="s">
        <v>477</v>
      </c>
      <c r="F317" s="226" t="s">
        <v>478</v>
      </c>
      <c r="G317" s="227" t="s">
        <v>276</v>
      </c>
      <c r="H317" s="228">
        <v>1</v>
      </c>
      <c r="I317" s="229"/>
      <c r="J317" s="230">
        <f>ROUND(I317*H317,2)</f>
        <v>0</v>
      </c>
      <c r="K317" s="226" t="s">
        <v>813</v>
      </c>
      <c r="L317" s="231"/>
      <c r="M317" s="232" t="s">
        <v>1</v>
      </c>
      <c r="N317" s="233" t="s">
        <v>46</v>
      </c>
      <c r="O317" s="71"/>
      <c r="P317" s="197">
        <f>O317*H317</f>
        <v>0</v>
      </c>
      <c r="Q317" s="197">
        <v>1.7799999999999999E-3</v>
      </c>
      <c r="R317" s="197">
        <f>Q317*H317</f>
        <v>1.7799999999999999E-3</v>
      </c>
      <c r="S317" s="197">
        <v>0</v>
      </c>
      <c r="T317" s="19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9" t="s">
        <v>184</v>
      </c>
      <c r="AT317" s="199" t="s">
        <v>249</v>
      </c>
      <c r="AU317" s="199" t="s">
        <v>91</v>
      </c>
      <c r="AY317" s="16" t="s">
        <v>137</v>
      </c>
      <c r="BE317" s="200">
        <f>IF(N317="základní",J317,0)</f>
        <v>0</v>
      </c>
      <c r="BF317" s="200">
        <f>IF(N317="snížená",J317,0)</f>
        <v>0</v>
      </c>
      <c r="BG317" s="200">
        <f>IF(N317="zákl. přenesená",J317,0)</f>
        <v>0</v>
      </c>
      <c r="BH317" s="200">
        <f>IF(N317="sníž. přenesená",J317,0)</f>
        <v>0</v>
      </c>
      <c r="BI317" s="200">
        <f>IF(N317="nulová",J317,0)</f>
        <v>0</v>
      </c>
      <c r="BJ317" s="16" t="s">
        <v>89</v>
      </c>
      <c r="BK317" s="200">
        <f>ROUND(I317*H317,2)</f>
        <v>0</v>
      </c>
      <c r="BL317" s="16" t="s">
        <v>144</v>
      </c>
      <c r="BM317" s="199" t="s">
        <v>479</v>
      </c>
    </row>
    <row r="318" spans="1:65" s="13" customFormat="1">
      <c r="B318" s="201"/>
      <c r="C318" s="202"/>
      <c r="D318" s="203" t="s">
        <v>146</v>
      </c>
      <c r="E318" s="204" t="s">
        <v>1</v>
      </c>
      <c r="F318" s="205" t="s">
        <v>89</v>
      </c>
      <c r="G318" s="202"/>
      <c r="H318" s="206">
        <v>1</v>
      </c>
      <c r="I318" s="207"/>
      <c r="J318" s="202"/>
      <c r="K318" s="202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146</v>
      </c>
      <c r="AU318" s="212" t="s">
        <v>91</v>
      </c>
      <c r="AV318" s="13" t="s">
        <v>91</v>
      </c>
      <c r="AW318" s="13" t="s">
        <v>38</v>
      </c>
      <c r="AX318" s="13" t="s">
        <v>89</v>
      </c>
      <c r="AY318" s="212" t="s">
        <v>137</v>
      </c>
    </row>
    <row r="319" spans="1:65" s="2" customFormat="1" ht="16.5" customHeight="1">
      <c r="A319" s="34"/>
      <c r="B319" s="35"/>
      <c r="C319" s="188" t="s">
        <v>480</v>
      </c>
      <c r="D319" s="188" t="s">
        <v>139</v>
      </c>
      <c r="E319" s="189" t="s">
        <v>481</v>
      </c>
      <c r="F319" s="190" t="s">
        <v>482</v>
      </c>
      <c r="G319" s="191" t="s">
        <v>276</v>
      </c>
      <c r="H319" s="192">
        <v>3</v>
      </c>
      <c r="I319" s="193"/>
      <c r="J319" s="194">
        <f>ROUND(I319*H319,2)</f>
        <v>0</v>
      </c>
      <c r="K319" s="190" t="s">
        <v>143</v>
      </c>
      <c r="L319" s="39"/>
      <c r="M319" s="195" t="s">
        <v>1</v>
      </c>
      <c r="N319" s="196" t="s">
        <v>46</v>
      </c>
      <c r="O319" s="71"/>
      <c r="P319" s="197">
        <f>O319*H319</f>
        <v>0</v>
      </c>
      <c r="Q319" s="197">
        <v>1.6199999999999999E-3</v>
      </c>
      <c r="R319" s="197">
        <f>Q319*H319</f>
        <v>4.8599999999999997E-3</v>
      </c>
      <c r="S319" s="197">
        <v>0</v>
      </c>
      <c r="T319" s="19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9" t="s">
        <v>144</v>
      </c>
      <c r="AT319" s="199" t="s">
        <v>139</v>
      </c>
      <c r="AU319" s="199" t="s">
        <v>91</v>
      </c>
      <c r="AY319" s="16" t="s">
        <v>137</v>
      </c>
      <c r="BE319" s="200">
        <f>IF(N319="základní",J319,0)</f>
        <v>0</v>
      </c>
      <c r="BF319" s="200">
        <f>IF(N319="snížená",J319,0)</f>
        <v>0</v>
      </c>
      <c r="BG319" s="200">
        <f>IF(N319="zákl. přenesená",J319,0)</f>
        <v>0</v>
      </c>
      <c r="BH319" s="200">
        <f>IF(N319="sníž. přenesená",J319,0)</f>
        <v>0</v>
      </c>
      <c r="BI319" s="200">
        <f>IF(N319="nulová",J319,0)</f>
        <v>0</v>
      </c>
      <c r="BJ319" s="16" t="s">
        <v>89</v>
      </c>
      <c r="BK319" s="200">
        <f>ROUND(I319*H319,2)</f>
        <v>0</v>
      </c>
      <c r="BL319" s="16" t="s">
        <v>144</v>
      </c>
      <c r="BM319" s="199" t="s">
        <v>483</v>
      </c>
    </row>
    <row r="320" spans="1:65" s="13" customFormat="1">
      <c r="B320" s="201"/>
      <c r="C320" s="202"/>
      <c r="D320" s="203" t="s">
        <v>146</v>
      </c>
      <c r="E320" s="204" t="s">
        <v>1</v>
      </c>
      <c r="F320" s="205" t="s">
        <v>155</v>
      </c>
      <c r="G320" s="202"/>
      <c r="H320" s="206">
        <v>3</v>
      </c>
      <c r="I320" s="207"/>
      <c r="J320" s="202"/>
      <c r="K320" s="202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146</v>
      </c>
      <c r="AU320" s="212" t="s">
        <v>91</v>
      </c>
      <c r="AV320" s="13" t="s">
        <v>91</v>
      </c>
      <c r="AW320" s="13" t="s">
        <v>38</v>
      </c>
      <c r="AX320" s="13" t="s">
        <v>89</v>
      </c>
      <c r="AY320" s="212" t="s">
        <v>137</v>
      </c>
    </row>
    <row r="321" spans="1:65" s="2" customFormat="1" ht="16.5" customHeight="1">
      <c r="A321" s="34"/>
      <c r="B321" s="35"/>
      <c r="C321" s="224" t="s">
        <v>484</v>
      </c>
      <c r="D321" s="224" t="s">
        <v>249</v>
      </c>
      <c r="E321" s="225" t="s">
        <v>485</v>
      </c>
      <c r="F321" s="226" t="s">
        <v>486</v>
      </c>
      <c r="G321" s="227" t="s">
        <v>276</v>
      </c>
      <c r="H321" s="228">
        <v>3</v>
      </c>
      <c r="I321" s="229"/>
      <c r="J321" s="230">
        <f>ROUND(I321*H321,2)</f>
        <v>0</v>
      </c>
      <c r="K321" s="226" t="s">
        <v>143</v>
      </c>
      <c r="L321" s="231"/>
      <c r="M321" s="232" t="s">
        <v>1</v>
      </c>
      <c r="N321" s="233" t="s">
        <v>46</v>
      </c>
      <c r="O321" s="71"/>
      <c r="P321" s="197">
        <f>O321*H321</f>
        <v>0</v>
      </c>
      <c r="Q321" s="197">
        <v>3.5000000000000001E-3</v>
      </c>
      <c r="R321" s="197">
        <f>Q321*H321</f>
        <v>1.0500000000000001E-2</v>
      </c>
      <c r="S321" s="197">
        <v>0</v>
      </c>
      <c r="T321" s="19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9" t="s">
        <v>184</v>
      </c>
      <c r="AT321" s="199" t="s">
        <v>249</v>
      </c>
      <c r="AU321" s="199" t="s">
        <v>91</v>
      </c>
      <c r="AY321" s="16" t="s">
        <v>137</v>
      </c>
      <c r="BE321" s="200">
        <f>IF(N321="základní",J321,0)</f>
        <v>0</v>
      </c>
      <c r="BF321" s="200">
        <f>IF(N321="snížená",J321,0)</f>
        <v>0</v>
      </c>
      <c r="BG321" s="200">
        <f>IF(N321="zákl. přenesená",J321,0)</f>
        <v>0</v>
      </c>
      <c r="BH321" s="200">
        <f>IF(N321="sníž. přenesená",J321,0)</f>
        <v>0</v>
      </c>
      <c r="BI321" s="200">
        <f>IF(N321="nulová",J321,0)</f>
        <v>0</v>
      </c>
      <c r="BJ321" s="16" t="s">
        <v>89</v>
      </c>
      <c r="BK321" s="200">
        <f>ROUND(I321*H321,2)</f>
        <v>0</v>
      </c>
      <c r="BL321" s="16" t="s">
        <v>144</v>
      </c>
      <c r="BM321" s="199" t="s">
        <v>487</v>
      </c>
    </row>
    <row r="322" spans="1:65" s="13" customFormat="1">
      <c r="B322" s="201"/>
      <c r="C322" s="202"/>
      <c r="D322" s="203" t="s">
        <v>146</v>
      </c>
      <c r="E322" s="204" t="s">
        <v>1</v>
      </c>
      <c r="F322" s="205" t="s">
        <v>155</v>
      </c>
      <c r="G322" s="202"/>
      <c r="H322" s="206">
        <v>3</v>
      </c>
      <c r="I322" s="207"/>
      <c r="J322" s="202"/>
      <c r="K322" s="202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146</v>
      </c>
      <c r="AU322" s="212" t="s">
        <v>91</v>
      </c>
      <c r="AV322" s="13" t="s">
        <v>91</v>
      </c>
      <c r="AW322" s="13" t="s">
        <v>38</v>
      </c>
      <c r="AX322" s="13" t="s">
        <v>89</v>
      </c>
      <c r="AY322" s="212" t="s">
        <v>137</v>
      </c>
    </row>
    <row r="323" spans="1:65" s="2" customFormat="1" ht="16.5" customHeight="1">
      <c r="A323" s="34"/>
      <c r="B323" s="35"/>
      <c r="C323" s="224" t="s">
        <v>488</v>
      </c>
      <c r="D323" s="224" t="s">
        <v>249</v>
      </c>
      <c r="E323" s="225" t="s">
        <v>489</v>
      </c>
      <c r="F323" s="226" t="s">
        <v>490</v>
      </c>
      <c r="G323" s="227" t="s">
        <v>276</v>
      </c>
      <c r="H323" s="228">
        <v>3</v>
      </c>
      <c r="I323" s="229"/>
      <c r="J323" s="230">
        <f>ROUND(I323*H323,2)</f>
        <v>0</v>
      </c>
      <c r="K323" s="226" t="s">
        <v>143</v>
      </c>
      <c r="L323" s="231"/>
      <c r="M323" s="232" t="s">
        <v>1</v>
      </c>
      <c r="N323" s="233" t="s">
        <v>46</v>
      </c>
      <c r="O323" s="71"/>
      <c r="P323" s="197">
        <f>O323*H323</f>
        <v>0</v>
      </c>
      <c r="Q323" s="197">
        <v>1.847E-2</v>
      </c>
      <c r="R323" s="197">
        <f>Q323*H323</f>
        <v>5.5410000000000001E-2</v>
      </c>
      <c r="S323" s="197">
        <v>0</v>
      </c>
      <c r="T323" s="19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9" t="s">
        <v>184</v>
      </c>
      <c r="AT323" s="199" t="s">
        <v>249</v>
      </c>
      <c r="AU323" s="199" t="s">
        <v>91</v>
      </c>
      <c r="AY323" s="16" t="s">
        <v>137</v>
      </c>
      <c r="BE323" s="200">
        <f>IF(N323="základní",J323,0)</f>
        <v>0</v>
      </c>
      <c r="BF323" s="200">
        <f>IF(N323="snížená",J323,0)</f>
        <v>0</v>
      </c>
      <c r="BG323" s="200">
        <f>IF(N323="zákl. přenesená",J323,0)</f>
        <v>0</v>
      </c>
      <c r="BH323" s="200">
        <f>IF(N323="sníž. přenesená",J323,0)</f>
        <v>0</v>
      </c>
      <c r="BI323" s="200">
        <f>IF(N323="nulová",J323,0)</f>
        <v>0</v>
      </c>
      <c r="BJ323" s="16" t="s">
        <v>89</v>
      </c>
      <c r="BK323" s="200">
        <f>ROUND(I323*H323,2)</f>
        <v>0</v>
      </c>
      <c r="BL323" s="16" t="s">
        <v>144</v>
      </c>
      <c r="BM323" s="199" t="s">
        <v>491</v>
      </c>
    </row>
    <row r="324" spans="1:65" s="13" customFormat="1">
      <c r="B324" s="201"/>
      <c r="C324" s="202"/>
      <c r="D324" s="203" t="s">
        <v>146</v>
      </c>
      <c r="E324" s="204" t="s">
        <v>1</v>
      </c>
      <c r="F324" s="205" t="s">
        <v>155</v>
      </c>
      <c r="G324" s="202"/>
      <c r="H324" s="206">
        <v>3</v>
      </c>
      <c r="I324" s="207"/>
      <c r="J324" s="202"/>
      <c r="K324" s="202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146</v>
      </c>
      <c r="AU324" s="212" t="s">
        <v>91</v>
      </c>
      <c r="AV324" s="13" t="s">
        <v>91</v>
      </c>
      <c r="AW324" s="13" t="s">
        <v>38</v>
      </c>
      <c r="AX324" s="13" t="s">
        <v>89</v>
      </c>
      <c r="AY324" s="212" t="s">
        <v>137</v>
      </c>
    </row>
    <row r="325" spans="1:65" s="2" customFormat="1" ht="16.5" customHeight="1">
      <c r="A325" s="34"/>
      <c r="B325" s="35"/>
      <c r="C325" s="188" t="s">
        <v>492</v>
      </c>
      <c r="D325" s="188" t="s">
        <v>139</v>
      </c>
      <c r="E325" s="189" t="s">
        <v>493</v>
      </c>
      <c r="F325" s="190" t="s">
        <v>494</v>
      </c>
      <c r="G325" s="191" t="s">
        <v>276</v>
      </c>
      <c r="H325" s="192">
        <v>3</v>
      </c>
      <c r="I325" s="193"/>
      <c r="J325" s="194">
        <f>ROUND(I325*H325,2)</f>
        <v>0</v>
      </c>
      <c r="K325" s="190" t="s">
        <v>143</v>
      </c>
      <c r="L325" s="39"/>
      <c r="M325" s="195" t="s">
        <v>1</v>
      </c>
      <c r="N325" s="196" t="s">
        <v>46</v>
      </c>
      <c r="O325" s="71"/>
      <c r="P325" s="197">
        <f>O325*H325</f>
        <v>0</v>
      </c>
      <c r="Q325" s="197">
        <v>1.3600000000000001E-3</v>
      </c>
      <c r="R325" s="197">
        <f>Q325*H325</f>
        <v>4.0800000000000003E-3</v>
      </c>
      <c r="S325" s="197">
        <v>0</v>
      </c>
      <c r="T325" s="19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9" t="s">
        <v>144</v>
      </c>
      <c r="AT325" s="199" t="s">
        <v>139</v>
      </c>
      <c r="AU325" s="199" t="s">
        <v>91</v>
      </c>
      <c r="AY325" s="16" t="s">
        <v>137</v>
      </c>
      <c r="BE325" s="200">
        <f>IF(N325="základní",J325,0)</f>
        <v>0</v>
      </c>
      <c r="BF325" s="200">
        <f>IF(N325="snížená",J325,0)</f>
        <v>0</v>
      </c>
      <c r="BG325" s="200">
        <f>IF(N325="zákl. přenesená",J325,0)</f>
        <v>0</v>
      </c>
      <c r="BH325" s="200">
        <f>IF(N325="sníž. přenesená",J325,0)</f>
        <v>0</v>
      </c>
      <c r="BI325" s="200">
        <f>IF(N325="nulová",J325,0)</f>
        <v>0</v>
      </c>
      <c r="BJ325" s="16" t="s">
        <v>89</v>
      </c>
      <c r="BK325" s="200">
        <f>ROUND(I325*H325,2)</f>
        <v>0</v>
      </c>
      <c r="BL325" s="16" t="s">
        <v>144</v>
      </c>
      <c r="BM325" s="199" t="s">
        <v>495</v>
      </c>
    </row>
    <row r="326" spans="1:65" s="13" customFormat="1">
      <c r="B326" s="201"/>
      <c r="C326" s="202"/>
      <c r="D326" s="203" t="s">
        <v>146</v>
      </c>
      <c r="E326" s="204" t="s">
        <v>1</v>
      </c>
      <c r="F326" s="205" t="s">
        <v>155</v>
      </c>
      <c r="G326" s="202"/>
      <c r="H326" s="206">
        <v>3</v>
      </c>
      <c r="I326" s="207"/>
      <c r="J326" s="202"/>
      <c r="K326" s="202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146</v>
      </c>
      <c r="AU326" s="212" t="s">
        <v>91</v>
      </c>
      <c r="AV326" s="13" t="s">
        <v>91</v>
      </c>
      <c r="AW326" s="13" t="s">
        <v>38</v>
      </c>
      <c r="AX326" s="13" t="s">
        <v>89</v>
      </c>
      <c r="AY326" s="212" t="s">
        <v>137</v>
      </c>
    </row>
    <row r="327" spans="1:65" s="2" customFormat="1" ht="16.5" customHeight="1">
      <c r="A327" s="34"/>
      <c r="B327" s="35"/>
      <c r="C327" s="224" t="s">
        <v>496</v>
      </c>
      <c r="D327" s="224" t="s">
        <v>249</v>
      </c>
      <c r="E327" s="225" t="s">
        <v>497</v>
      </c>
      <c r="F327" s="226" t="s">
        <v>498</v>
      </c>
      <c r="G327" s="227" t="s">
        <v>276</v>
      </c>
      <c r="H327" s="228">
        <v>3</v>
      </c>
      <c r="I327" s="229"/>
      <c r="J327" s="230">
        <f>ROUND(I327*H327,2)</f>
        <v>0</v>
      </c>
      <c r="K327" s="226" t="s">
        <v>143</v>
      </c>
      <c r="L327" s="231"/>
      <c r="M327" s="232" t="s">
        <v>1</v>
      </c>
      <c r="N327" s="233" t="s">
        <v>46</v>
      </c>
      <c r="O327" s="71"/>
      <c r="P327" s="197">
        <f>O327*H327</f>
        <v>0</v>
      </c>
      <c r="Q327" s="197">
        <v>3.7499999999999999E-2</v>
      </c>
      <c r="R327" s="197">
        <f>Q327*H327</f>
        <v>0.11249999999999999</v>
      </c>
      <c r="S327" s="197">
        <v>0</v>
      </c>
      <c r="T327" s="19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9" t="s">
        <v>184</v>
      </c>
      <c r="AT327" s="199" t="s">
        <v>249</v>
      </c>
      <c r="AU327" s="199" t="s">
        <v>91</v>
      </c>
      <c r="AY327" s="16" t="s">
        <v>137</v>
      </c>
      <c r="BE327" s="200">
        <f>IF(N327="základní",J327,0)</f>
        <v>0</v>
      </c>
      <c r="BF327" s="200">
        <f>IF(N327="snížená",J327,0)</f>
        <v>0</v>
      </c>
      <c r="BG327" s="200">
        <f>IF(N327="zákl. přenesená",J327,0)</f>
        <v>0</v>
      </c>
      <c r="BH327" s="200">
        <f>IF(N327="sníž. přenesená",J327,0)</f>
        <v>0</v>
      </c>
      <c r="BI327" s="200">
        <f>IF(N327="nulová",J327,0)</f>
        <v>0</v>
      </c>
      <c r="BJ327" s="16" t="s">
        <v>89</v>
      </c>
      <c r="BK327" s="200">
        <f>ROUND(I327*H327,2)</f>
        <v>0</v>
      </c>
      <c r="BL327" s="16" t="s">
        <v>144</v>
      </c>
      <c r="BM327" s="199" t="s">
        <v>499</v>
      </c>
    </row>
    <row r="328" spans="1:65" s="13" customFormat="1">
      <c r="B328" s="201"/>
      <c r="C328" s="202"/>
      <c r="D328" s="203" t="s">
        <v>146</v>
      </c>
      <c r="E328" s="204" t="s">
        <v>1</v>
      </c>
      <c r="F328" s="205" t="s">
        <v>155</v>
      </c>
      <c r="G328" s="202"/>
      <c r="H328" s="206">
        <v>3</v>
      </c>
      <c r="I328" s="207"/>
      <c r="J328" s="202"/>
      <c r="K328" s="202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146</v>
      </c>
      <c r="AU328" s="212" t="s">
        <v>91</v>
      </c>
      <c r="AV328" s="13" t="s">
        <v>91</v>
      </c>
      <c r="AW328" s="13" t="s">
        <v>38</v>
      </c>
      <c r="AX328" s="13" t="s">
        <v>89</v>
      </c>
      <c r="AY328" s="212" t="s">
        <v>137</v>
      </c>
    </row>
    <row r="329" spans="1:65" s="2" customFormat="1" ht="16.5" customHeight="1">
      <c r="A329" s="34"/>
      <c r="B329" s="35"/>
      <c r="C329" s="188" t="s">
        <v>500</v>
      </c>
      <c r="D329" s="188" t="s">
        <v>139</v>
      </c>
      <c r="E329" s="189" t="s">
        <v>501</v>
      </c>
      <c r="F329" s="190" t="s">
        <v>502</v>
      </c>
      <c r="G329" s="191" t="s">
        <v>276</v>
      </c>
      <c r="H329" s="192">
        <v>5</v>
      </c>
      <c r="I329" s="193"/>
      <c r="J329" s="194">
        <f>ROUND(I329*H329,2)</f>
        <v>0</v>
      </c>
      <c r="K329" s="190" t="s">
        <v>143</v>
      </c>
      <c r="L329" s="39"/>
      <c r="M329" s="195" t="s">
        <v>1</v>
      </c>
      <c r="N329" s="196" t="s">
        <v>46</v>
      </c>
      <c r="O329" s="71"/>
      <c r="P329" s="197">
        <f>O329*H329</f>
        <v>0</v>
      </c>
      <c r="Q329" s="197">
        <v>1.65E-3</v>
      </c>
      <c r="R329" s="197">
        <f>Q329*H329</f>
        <v>8.2500000000000004E-3</v>
      </c>
      <c r="S329" s="197">
        <v>0</v>
      </c>
      <c r="T329" s="19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9" t="s">
        <v>144</v>
      </c>
      <c r="AT329" s="199" t="s">
        <v>139</v>
      </c>
      <c r="AU329" s="199" t="s">
        <v>91</v>
      </c>
      <c r="AY329" s="16" t="s">
        <v>137</v>
      </c>
      <c r="BE329" s="200">
        <f>IF(N329="základní",J329,0)</f>
        <v>0</v>
      </c>
      <c r="BF329" s="200">
        <f>IF(N329="snížená",J329,0)</f>
        <v>0</v>
      </c>
      <c r="BG329" s="200">
        <f>IF(N329="zákl. přenesená",J329,0)</f>
        <v>0</v>
      </c>
      <c r="BH329" s="200">
        <f>IF(N329="sníž. přenesená",J329,0)</f>
        <v>0</v>
      </c>
      <c r="BI329" s="200">
        <f>IF(N329="nulová",J329,0)</f>
        <v>0</v>
      </c>
      <c r="BJ329" s="16" t="s">
        <v>89</v>
      </c>
      <c r="BK329" s="200">
        <f>ROUND(I329*H329,2)</f>
        <v>0</v>
      </c>
      <c r="BL329" s="16" t="s">
        <v>144</v>
      </c>
      <c r="BM329" s="199" t="s">
        <v>503</v>
      </c>
    </row>
    <row r="330" spans="1:65" s="13" customFormat="1">
      <c r="B330" s="201"/>
      <c r="C330" s="202"/>
      <c r="D330" s="203" t="s">
        <v>146</v>
      </c>
      <c r="E330" s="204" t="s">
        <v>1</v>
      </c>
      <c r="F330" s="205" t="s">
        <v>166</v>
      </c>
      <c r="G330" s="202"/>
      <c r="H330" s="206">
        <v>5</v>
      </c>
      <c r="I330" s="207"/>
      <c r="J330" s="202"/>
      <c r="K330" s="202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146</v>
      </c>
      <c r="AU330" s="212" t="s">
        <v>91</v>
      </c>
      <c r="AV330" s="13" t="s">
        <v>91</v>
      </c>
      <c r="AW330" s="13" t="s">
        <v>38</v>
      </c>
      <c r="AX330" s="13" t="s">
        <v>89</v>
      </c>
      <c r="AY330" s="212" t="s">
        <v>137</v>
      </c>
    </row>
    <row r="331" spans="1:65" s="2" customFormat="1" ht="16.5" customHeight="1">
      <c r="A331" s="34"/>
      <c r="B331" s="35"/>
      <c r="C331" s="224" t="s">
        <v>504</v>
      </c>
      <c r="D331" s="224" t="s">
        <v>249</v>
      </c>
      <c r="E331" s="225" t="s">
        <v>505</v>
      </c>
      <c r="F331" s="226" t="s">
        <v>506</v>
      </c>
      <c r="G331" s="227" t="s">
        <v>276</v>
      </c>
      <c r="H331" s="228">
        <v>5</v>
      </c>
      <c r="I331" s="229"/>
      <c r="J331" s="230">
        <f>ROUND(I331*H331,2)</f>
        <v>0</v>
      </c>
      <c r="K331" s="226" t="s">
        <v>143</v>
      </c>
      <c r="L331" s="231"/>
      <c r="M331" s="232" t="s">
        <v>1</v>
      </c>
      <c r="N331" s="233" t="s">
        <v>46</v>
      </c>
      <c r="O331" s="71"/>
      <c r="P331" s="197">
        <f>O331*H331</f>
        <v>0</v>
      </c>
      <c r="Q331" s="197">
        <v>4.0000000000000001E-3</v>
      </c>
      <c r="R331" s="197">
        <f>Q331*H331</f>
        <v>0.02</v>
      </c>
      <c r="S331" s="197">
        <v>0</v>
      </c>
      <c r="T331" s="19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9" t="s">
        <v>184</v>
      </c>
      <c r="AT331" s="199" t="s">
        <v>249</v>
      </c>
      <c r="AU331" s="199" t="s">
        <v>91</v>
      </c>
      <c r="AY331" s="16" t="s">
        <v>137</v>
      </c>
      <c r="BE331" s="200">
        <f>IF(N331="základní",J331,0)</f>
        <v>0</v>
      </c>
      <c r="BF331" s="200">
        <f>IF(N331="snížená",J331,0)</f>
        <v>0</v>
      </c>
      <c r="BG331" s="200">
        <f>IF(N331="zákl. přenesená",J331,0)</f>
        <v>0</v>
      </c>
      <c r="BH331" s="200">
        <f>IF(N331="sníž. přenesená",J331,0)</f>
        <v>0</v>
      </c>
      <c r="BI331" s="200">
        <f>IF(N331="nulová",J331,0)</f>
        <v>0</v>
      </c>
      <c r="BJ331" s="16" t="s">
        <v>89</v>
      </c>
      <c r="BK331" s="200">
        <f>ROUND(I331*H331,2)</f>
        <v>0</v>
      </c>
      <c r="BL331" s="16" t="s">
        <v>144</v>
      </c>
      <c r="BM331" s="199" t="s">
        <v>507</v>
      </c>
    </row>
    <row r="332" spans="1:65" s="13" customFormat="1">
      <c r="B332" s="201"/>
      <c r="C332" s="202"/>
      <c r="D332" s="203" t="s">
        <v>146</v>
      </c>
      <c r="E332" s="204" t="s">
        <v>1</v>
      </c>
      <c r="F332" s="205" t="s">
        <v>166</v>
      </c>
      <c r="G332" s="202"/>
      <c r="H332" s="206">
        <v>5</v>
      </c>
      <c r="I332" s="207"/>
      <c r="J332" s="202"/>
      <c r="K332" s="202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146</v>
      </c>
      <c r="AU332" s="212" t="s">
        <v>91</v>
      </c>
      <c r="AV332" s="13" t="s">
        <v>91</v>
      </c>
      <c r="AW332" s="13" t="s">
        <v>38</v>
      </c>
      <c r="AX332" s="13" t="s">
        <v>89</v>
      </c>
      <c r="AY332" s="212" t="s">
        <v>137</v>
      </c>
    </row>
    <row r="333" spans="1:65" s="2" customFormat="1" ht="16.5" customHeight="1">
      <c r="A333" s="34"/>
      <c r="B333" s="35"/>
      <c r="C333" s="224" t="s">
        <v>508</v>
      </c>
      <c r="D333" s="224" t="s">
        <v>249</v>
      </c>
      <c r="E333" s="225" t="s">
        <v>509</v>
      </c>
      <c r="F333" s="226" t="s">
        <v>510</v>
      </c>
      <c r="G333" s="227" t="s">
        <v>276</v>
      </c>
      <c r="H333" s="228">
        <v>5</v>
      </c>
      <c r="I333" s="229"/>
      <c r="J333" s="230">
        <f>ROUND(I333*H333,2)</f>
        <v>0</v>
      </c>
      <c r="K333" s="226" t="s">
        <v>143</v>
      </c>
      <c r="L333" s="231"/>
      <c r="M333" s="232" t="s">
        <v>1</v>
      </c>
      <c r="N333" s="233" t="s">
        <v>46</v>
      </c>
      <c r="O333" s="71"/>
      <c r="P333" s="197">
        <f>O333*H333</f>
        <v>0</v>
      </c>
      <c r="Q333" s="197">
        <v>2.4500000000000001E-2</v>
      </c>
      <c r="R333" s="197">
        <f>Q333*H333</f>
        <v>0.1225</v>
      </c>
      <c r="S333" s="197">
        <v>0</v>
      </c>
      <c r="T333" s="19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9" t="s">
        <v>184</v>
      </c>
      <c r="AT333" s="199" t="s">
        <v>249</v>
      </c>
      <c r="AU333" s="199" t="s">
        <v>91</v>
      </c>
      <c r="AY333" s="16" t="s">
        <v>137</v>
      </c>
      <c r="BE333" s="200">
        <f>IF(N333="základní",J333,0)</f>
        <v>0</v>
      </c>
      <c r="BF333" s="200">
        <f>IF(N333="snížená",J333,0)</f>
        <v>0</v>
      </c>
      <c r="BG333" s="200">
        <f>IF(N333="zákl. přenesená",J333,0)</f>
        <v>0</v>
      </c>
      <c r="BH333" s="200">
        <f>IF(N333="sníž. přenesená",J333,0)</f>
        <v>0</v>
      </c>
      <c r="BI333" s="200">
        <f>IF(N333="nulová",J333,0)</f>
        <v>0</v>
      </c>
      <c r="BJ333" s="16" t="s">
        <v>89</v>
      </c>
      <c r="BK333" s="200">
        <f>ROUND(I333*H333,2)</f>
        <v>0</v>
      </c>
      <c r="BL333" s="16" t="s">
        <v>144</v>
      </c>
      <c r="BM333" s="199" t="s">
        <v>511</v>
      </c>
    </row>
    <row r="334" spans="1:65" s="13" customFormat="1">
      <c r="B334" s="201"/>
      <c r="C334" s="202"/>
      <c r="D334" s="203" t="s">
        <v>146</v>
      </c>
      <c r="E334" s="204" t="s">
        <v>1</v>
      </c>
      <c r="F334" s="205" t="s">
        <v>166</v>
      </c>
      <c r="G334" s="202"/>
      <c r="H334" s="206">
        <v>5</v>
      </c>
      <c r="I334" s="207"/>
      <c r="J334" s="202"/>
      <c r="K334" s="202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146</v>
      </c>
      <c r="AU334" s="212" t="s">
        <v>91</v>
      </c>
      <c r="AV334" s="13" t="s">
        <v>91</v>
      </c>
      <c r="AW334" s="13" t="s">
        <v>38</v>
      </c>
      <c r="AX334" s="13" t="s">
        <v>89</v>
      </c>
      <c r="AY334" s="212" t="s">
        <v>137</v>
      </c>
    </row>
    <row r="335" spans="1:65" s="2" customFormat="1" ht="16.5" customHeight="1">
      <c r="A335" s="34"/>
      <c r="B335" s="35"/>
      <c r="C335" s="188" t="s">
        <v>512</v>
      </c>
      <c r="D335" s="188" t="s">
        <v>139</v>
      </c>
      <c r="E335" s="189" t="s">
        <v>513</v>
      </c>
      <c r="F335" s="190" t="s">
        <v>514</v>
      </c>
      <c r="G335" s="191" t="s">
        <v>163</v>
      </c>
      <c r="H335" s="192">
        <v>308.7</v>
      </c>
      <c r="I335" s="193"/>
      <c r="J335" s="194">
        <f>ROUND(I335*H335,2)</f>
        <v>0</v>
      </c>
      <c r="K335" s="190" t="s">
        <v>143</v>
      </c>
      <c r="L335" s="39"/>
      <c r="M335" s="195" t="s">
        <v>1</v>
      </c>
      <c r="N335" s="196" t="s">
        <v>46</v>
      </c>
      <c r="O335" s="71"/>
      <c r="P335" s="197">
        <f>O335*H335</f>
        <v>0</v>
      </c>
      <c r="Q335" s="197">
        <v>0</v>
      </c>
      <c r="R335" s="197">
        <f>Q335*H335</f>
        <v>0</v>
      </c>
      <c r="S335" s="197">
        <v>0</v>
      </c>
      <c r="T335" s="19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9" t="s">
        <v>144</v>
      </c>
      <c r="AT335" s="199" t="s">
        <v>139</v>
      </c>
      <c r="AU335" s="199" t="s">
        <v>91</v>
      </c>
      <c r="AY335" s="16" t="s">
        <v>137</v>
      </c>
      <c r="BE335" s="200">
        <f>IF(N335="základní",J335,0)</f>
        <v>0</v>
      </c>
      <c r="BF335" s="200">
        <f>IF(N335="snížená",J335,0)</f>
        <v>0</v>
      </c>
      <c r="BG335" s="200">
        <f>IF(N335="zákl. přenesená",J335,0)</f>
        <v>0</v>
      </c>
      <c r="BH335" s="200">
        <f>IF(N335="sníž. přenesená",J335,0)</f>
        <v>0</v>
      </c>
      <c r="BI335" s="200">
        <f>IF(N335="nulová",J335,0)</f>
        <v>0</v>
      </c>
      <c r="BJ335" s="16" t="s">
        <v>89</v>
      </c>
      <c r="BK335" s="200">
        <f>ROUND(I335*H335,2)</f>
        <v>0</v>
      </c>
      <c r="BL335" s="16" t="s">
        <v>144</v>
      </c>
      <c r="BM335" s="199" t="s">
        <v>515</v>
      </c>
    </row>
    <row r="336" spans="1:65" s="13" customFormat="1">
      <c r="B336" s="201"/>
      <c r="C336" s="202"/>
      <c r="D336" s="203" t="s">
        <v>146</v>
      </c>
      <c r="E336" s="204" t="s">
        <v>1</v>
      </c>
      <c r="F336" s="205" t="s">
        <v>411</v>
      </c>
      <c r="G336" s="202"/>
      <c r="H336" s="206">
        <v>308.7</v>
      </c>
      <c r="I336" s="207"/>
      <c r="J336" s="202"/>
      <c r="K336" s="202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146</v>
      </c>
      <c r="AU336" s="212" t="s">
        <v>91</v>
      </c>
      <c r="AV336" s="13" t="s">
        <v>91</v>
      </c>
      <c r="AW336" s="13" t="s">
        <v>38</v>
      </c>
      <c r="AX336" s="13" t="s">
        <v>89</v>
      </c>
      <c r="AY336" s="212" t="s">
        <v>137</v>
      </c>
    </row>
    <row r="337" spans="1:65" s="2" customFormat="1" ht="16.5" customHeight="1">
      <c r="A337" s="34"/>
      <c r="B337" s="35"/>
      <c r="C337" s="188" t="s">
        <v>516</v>
      </c>
      <c r="D337" s="188" t="s">
        <v>139</v>
      </c>
      <c r="E337" s="189" t="s">
        <v>517</v>
      </c>
      <c r="F337" s="190" t="s">
        <v>518</v>
      </c>
      <c r="G337" s="191" t="s">
        <v>276</v>
      </c>
      <c r="H337" s="192">
        <v>8</v>
      </c>
      <c r="I337" s="193"/>
      <c r="J337" s="194">
        <f>ROUND(I337*H337,2)</f>
        <v>0</v>
      </c>
      <c r="K337" s="190" t="s">
        <v>143</v>
      </c>
      <c r="L337" s="39"/>
      <c r="M337" s="195" t="s">
        <v>1</v>
      </c>
      <c r="N337" s="196" t="s">
        <v>46</v>
      </c>
      <c r="O337" s="71"/>
      <c r="P337" s="197">
        <f>O337*H337</f>
        <v>0</v>
      </c>
      <c r="Q337" s="197">
        <v>0.12303</v>
      </c>
      <c r="R337" s="197">
        <f>Q337*H337</f>
        <v>0.98424</v>
      </c>
      <c r="S337" s="197">
        <v>0</v>
      </c>
      <c r="T337" s="19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9" t="s">
        <v>144</v>
      </c>
      <c r="AT337" s="199" t="s">
        <v>139</v>
      </c>
      <c r="AU337" s="199" t="s">
        <v>91</v>
      </c>
      <c r="AY337" s="16" t="s">
        <v>137</v>
      </c>
      <c r="BE337" s="200">
        <f>IF(N337="základní",J337,0)</f>
        <v>0</v>
      </c>
      <c r="BF337" s="200">
        <f>IF(N337="snížená",J337,0)</f>
        <v>0</v>
      </c>
      <c r="BG337" s="200">
        <f>IF(N337="zákl. přenesená",J337,0)</f>
        <v>0</v>
      </c>
      <c r="BH337" s="200">
        <f>IF(N337="sníž. přenesená",J337,0)</f>
        <v>0</v>
      </c>
      <c r="BI337" s="200">
        <f>IF(N337="nulová",J337,0)</f>
        <v>0</v>
      </c>
      <c r="BJ337" s="16" t="s">
        <v>89</v>
      </c>
      <c r="BK337" s="200">
        <f>ROUND(I337*H337,2)</f>
        <v>0</v>
      </c>
      <c r="BL337" s="16" t="s">
        <v>144</v>
      </c>
      <c r="BM337" s="199" t="s">
        <v>519</v>
      </c>
    </row>
    <row r="338" spans="1:65" s="13" customFormat="1">
      <c r="B338" s="201"/>
      <c r="C338" s="202"/>
      <c r="D338" s="203" t="s">
        <v>146</v>
      </c>
      <c r="E338" s="204" t="s">
        <v>1</v>
      </c>
      <c r="F338" s="205" t="s">
        <v>520</v>
      </c>
      <c r="G338" s="202"/>
      <c r="H338" s="206">
        <v>8</v>
      </c>
      <c r="I338" s="207"/>
      <c r="J338" s="202"/>
      <c r="K338" s="202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146</v>
      </c>
      <c r="AU338" s="212" t="s">
        <v>91</v>
      </c>
      <c r="AV338" s="13" t="s">
        <v>91</v>
      </c>
      <c r="AW338" s="13" t="s">
        <v>38</v>
      </c>
      <c r="AX338" s="13" t="s">
        <v>89</v>
      </c>
      <c r="AY338" s="212" t="s">
        <v>137</v>
      </c>
    </row>
    <row r="339" spans="1:65" s="2" customFormat="1" ht="16.5" customHeight="1">
      <c r="A339" s="34"/>
      <c r="B339" s="35"/>
      <c r="C339" s="224" t="s">
        <v>521</v>
      </c>
      <c r="D339" s="224" t="s">
        <v>249</v>
      </c>
      <c r="E339" s="225" t="s">
        <v>522</v>
      </c>
      <c r="F339" s="226" t="s">
        <v>523</v>
      </c>
      <c r="G339" s="227" t="s">
        <v>276</v>
      </c>
      <c r="H339" s="228">
        <v>8</v>
      </c>
      <c r="I339" s="229"/>
      <c r="J339" s="230">
        <f>ROUND(I339*H339,2)</f>
        <v>0</v>
      </c>
      <c r="K339" s="226" t="s">
        <v>143</v>
      </c>
      <c r="L339" s="231"/>
      <c r="M339" s="232" t="s">
        <v>1</v>
      </c>
      <c r="N339" s="233" t="s">
        <v>46</v>
      </c>
      <c r="O339" s="71"/>
      <c r="P339" s="197">
        <f>O339*H339</f>
        <v>0</v>
      </c>
      <c r="Q339" s="197">
        <v>1.3299999999999999E-2</v>
      </c>
      <c r="R339" s="197">
        <f>Q339*H339</f>
        <v>0.10639999999999999</v>
      </c>
      <c r="S339" s="197">
        <v>0</v>
      </c>
      <c r="T339" s="19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9" t="s">
        <v>184</v>
      </c>
      <c r="AT339" s="199" t="s">
        <v>249</v>
      </c>
      <c r="AU339" s="199" t="s">
        <v>91</v>
      </c>
      <c r="AY339" s="16" t="s">
        <v>137</v>
      </c>
      <c r="BE339" s="200">
        <f>IF(N339="základní",J339,0)</f>
        <v>0</v>
      </c>
      <c r="BF339" s="200">
        <f>IF(N339="snížená",J339,0)</f>
        <v>0</v>
      </c>
      <c r="BG339" s="200">
        <f>IF(N339="zákl. přenesená",J339,0)</f>
        <v>0</v>
      </c>
      <c r="BH339" s="200">
        <f>IF(N339="sníž. přenesená",J339,0)</f>
        <v>0</v>
      </c>
      <c r="BI339" s="200">
        <f>IF(N339="nulová",J339,0)</f>
        <v>0</v>
      </c>
      <c r="BJ339" s="16" t="s">
        <v>89</v>
      </c>
      <c r="BK339" s="200">
        <f>ROUND(I339*H339,2)</f>
        <v>0</v>
      </c>
      <c r="BL339" s="16" t="s">
        <v>144</v>
      </c>
      <c r="BM339" s="199" t="s">
        <v>524</v>
      </c>
    </row>
    <row r="340" spans="1:65" s="13" customFormat="1">
      <c r="B340" s="201"/>
      <c r="C340" s="202"/>
      <c r="D340" s="203" t="s">
        <v>146</v>
      </c>
      <c r="E340" s="204" t="s">
        <v>1</v>
      </c>
      <c r="F340" s="205" t="s">
        <v>520</v>
      </c>
      <c r="G340" s="202"/>
      <c r="H340" s="206">
        <v>8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146</v>
      </c>
      <c r="AU340" s="212" t="s">
        <v>91</v>
      </c>
      <c r="AV340" s="13" t="s">
        <v>91</v>
      </c>
      <c r="AW340" s="13" t="s">
        <v>38</v>
      </c>
      <c r="AX340" s="13" t="s">
        <v>89</v>
      </c>
      <c r="AY340" s="212" t="s">
        <v>137</v>
      </c>
    </row>
    <row r="341" spans="1:65" s="2" customFormat="1" ht="16.5" customHeight="1">
      <c r="A341" s="34"/>
      <c r="B341" s="35"/>
      <c r="C341" s="188" t="s">
        <v>525</v>
      </c>
      <c r="D341" s="188" t="s">
        <v>139</v>
      </c>
      <c r="E341" s="189" t="s">
        <v>526</v>
      </c>
      <c r="F341" s="190" t="s">
        <v>527</v>
      </c>
      <c r="G341" s="191" t="s">
        <v>276</v>
      </c>
      <c r="H341" s="192">
        <v>3</v>
      </c>
      <c r="I341" s="193"/>
      <c r="J341" s="194">
        <f>ROUND(I341*H341,2)</f>
        <v>0</v>
      </c>
      <c r="K341" s="190" t="s">
        <v>143</v>
      </c>
      <c r="L341" s="39"/>
      <c r="M341" s="195" t="s">
        <v>1</v>
      </c>
      <c r="N341" s="196" t="s">
        <v>46</v>
      </c>
      <c r="O341" s="71"/>
      <c r="P341" s="197">
        <f>O341*H341</f>
        <v>0</v>
      </c>
      <c r="Q341" s="197">
        <v>0.32906000000000002</v>
      </c>
      <c r="R341" s="197">
        <f>Q341*H341</f>
        <v>0.98718000000000006</v>
      </c>
      <c r="S341" s="197">
        <v>0</v>
      </c>
      <c r="T341" s="19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9" t="s">
        <v>144</v>
      </c>
      <c r="AT341" s="199" t="s">
        <v>139</v>
      </c>
      <c r="AU341" s="199" t="s">
        <v>91</v>
      </c>
      <c r="AY341" s="16" t="s">
        <v>137</v>
      </c>
      <c r="BE341" s="200">
        <f>IF(N341="základní",J341,0)</f>
        <v>0</v>
      </c>
      <c r="BF341" s="200">
        <f>IF(N341="snížená",J341,0)</f>
        <v>0</v>
      </c>
      <c r="BG341" s="200">
        <f>IF(N341="zákl. přenesená",J341,0)</f>
        <v>0</v>
      </c>
      <c r="BH341" s="200">
        <f>IF(N341="sníž. přenesená",J341,0)</f>
        <v>0</v>
      </c>
      <c r="BI341" s="200">
        <f>IF(N341="nulová",J341,0)</f>
        <v>0</v>
      </c>
      <c r="BJ341" s="16" t="s">
        <v>89</v>
      </c>
      <c r="BK341" s="200">
        <f>ROUND(I341*H341,2)</f>
        <v>0</v>
      </c>
      <c r="BL341" s="16" t="s">
        <v>144</v>
      </c>
      <c r="BM341" s="199" t="s">
        <v>528</v>
      </c>
    </row>
    <row r="342" spans="1:65" s="13" customFormat="1">
      <c r="B342" s="201"/>
      <c r="C342" s="202"/>
      <c r="D342" s="203" t="s">
        <v>146</v>
      </c>
      <c r="E342" s="204" t="s">
        <v>1</v>
      </c>
      <c r="F342" s="205" t="s">
        <v>155</v>
      </c>
      <c r="G342" s="202"/>
      <c r="H342" s="206">
        <v>3</v>
      </c>
      <c r="I342" s="207"/>
      <c r="J342" s="202"/>
      <c r="K342" s="202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146</v>
      </c>
      <c r="AU342" s="212" t="s">
        <v>91</v>
      </c>
      <c r="AV342" s="13" t="s">
        <v>91</v>
      </c>
      <c r="AW342" s="13" t="s">
        <v>38</v>
      </c>
      <c r="AX342" s="13" t="s">
        <v>89</v>
      </c>
      <c r="AY342" s="212" t="s">
        <v>137</v>
      </c>
    </row>
    <row r="343" spans="1:65" s="2" customFormat="1" ht="16.5" customHeight="1">
      <c r="A343" s="34"/>
      <c r="B343" s="35"/>
      <c r="C343" s="224" t="s">
        <v>529</v>
      </c>
      <c r="D343" s="224" t="s">
        <v>249</v>
      </c>
      <c r="E343" s="225" t="s">
        <v>530</v>
      </c>
      <c r="F343" s="226" t="s">
        <v>531</v>
      </c>
      <c r="G343" s="227" t="s">
        <v>276</v>
      </c>
      <c r="H343" s="228">
        <v>3</v>
      </c>
      <c r="I343" s="229"/>
      <c r="J343" s="230">
        <f>ROUND(I343*H343,2)</f>
        <v>0</v>
      </c>
      <c r="K343" s="226" t="s">
        <v>143</v>
      </c>
      <c r="L343" s="231"/>
      <c r="M343" s="232" t="s">
        <v>1</v>
      </c>
      <c r="N343" s="233" t="s">
        <v>46</v>
      </c>
      <c r="O343" s="71"/>
      <c r="P343" s="197">
        <f>O343*H343</f>
        <v>0</v>
      </c>
      <c r="Q343" s="197">
        <v>2.9499999999999998E-2</v>
      </c>
      <c r="R343" s="197">
        <f>Q343*H343</f>
        <v>8.8499999999999995E-2</v>
      </c>
      <c r="S343" s="197">
        <v>0</v>
      </c>
      <c r="T343" s="19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9" t="s">
        <v>184</v>
      </c>
      <c r="AT343" s="199" t="s">
        <v>249</v>
      </c>
      <c r="AU343" s="199" t="s">
        <v>91</v>
      </c>
      <c r="AY343" s="16" t="s">
        <v>137</v>
      </c>
      <c r="BE343" s="200">
        <f>IF(N343="základní",J343,0)</f>
        <v>0</v>
      </c>
      <c r="BF343" s="200">
        <f>IF(N343="snížená",J343,0)</f>
        <v>0</v>
      </c>
      <c r="BG343" s="200">
        <f>IF(N343="zákl. přenesená",J343,0)</f>
        <v>0</v>
      </c>
      <c r="BH343" s="200">
        <f>IF(N343="sníž. přenesená",J343,0)</f>
        <v>0</v>
      </c>
      <c r="BI343" s="200">
        <f>IF(N343="nulová",J343,0)</f>
        <v>0</v>
      </c>
      <c r="BJ343" s="16" t="s">
        <v>89</v>
      </c>
      <c r="BK343" s="200">
        <f>ROUND(I343*H343,2)</f>
        <v>0</v>
      </c>
      <c r="BL343" s="16" t="s">
        <v>144</v>
      </c>
      <c r="BM343" s="199" t="s">
        <v>532</v>
      </c>
    </row>
    <row r="344" spans="1:65" s="13" customFormat="1">
      <c r="B344" s="201"/>
      <c r="C344" s="202"/>
      <c r="D344" s="203" t="s">
        <v>146</v>
      </c>
      <c r="E344" s="204" t="s">
        <v>1</v>
      </c>
      <c r="F344" s="205" t="s">
        <v>155</v>
      </c>
      <c r="G344" s="202"/>
      <c r="H344" s="206">
        <v>3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146</v>
      </c>
      <c r="AU344" s="212" t="s">
        <v>91</v>
      </c>
      <c r="AV344" s="13" t="s">
        <v>91</v>
      </c>
      <c r="AW344" s="13" t="s">
        <v>38</v>
      </c>
      <c r="AX344" s="13" t="s">
        <v>89</v>
      </c>
      <c r="AY344" s="212" t="s">
        <v>137</v>
      </c>
    </row>
    <row r="345" spans="1:65" s="2" customFormat="1" ht="16.5" customHeight="1">
      <c r="A345" s="34"/>
      <c r="B345" s="35"/>
      <c r="C345" s="188" t="s">
        <v>533</v>
      </c>
      <c r="D345" s="188" t="s">
        <v>139</v>
      </c>
      <c r="E345" s="189" t="s">
        <v>534</v>
      </c>
      <c r="F345" s="190" t="s">
        <v>535</v>
      </c>
      <c r="G345" s="191" t="s">
        <v>163</v>
      </c>
      <c r="H345" s="192">
        <v>330</v>
      </c>
      <c r="I345" s="193"/>
      <c r="J345" s="194">
        <f>ROUND(I345*H345,2)</f>
        <v>0</v>
      </c>
      <c r="K345" s="190" t="s">
        <v>143</v>
      </c>
      <c r="L345" s="39"/>
      <c r="M345" s="195" t="s">
        <v>1</v>
      </c>
      <c r="N345" s="196" t="s">
        <v>46</v>
      </c>
      <c r="O345" s="71"/>
      <c r="P345" s="197">
        <f>O345*H345</f>
        <v>0</v>
      </c>
      <c r="Q345" s="197">
        <v>1.9000000000000001E-4</v>
      </c>
      <c r="R345" s="197">
        <f>Q345*H345</f>
        <v>6.2700000000000006E-2</v>
      </c>
      <c r="S345" s="197">
        <v>0</v>
      </c>
      <c r="T345" s="19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9" t="s">
        <v>144</v>
      </c>
      <c r="AT345" s="199" t="s">
        <v>139</v>
      </c>
      <c r="AU345" s="199" t="s">
        <v>91</v>
      </c>
      <c r="AY345" s="16" t="s">
        <v>137</v>
      </c>
      <c r="BE345" s="200">
        <f>IF(N345="základní",J345,0)</f>
        <v>0</v>
      </c>
      <c r="BF345" s="200">
        <f>IF(N345="snížená",J345,0)</f>
        <v>0</v>
      </c>
      <c r="BG345" s="200">
        <f>IF(N345="zákl. přenesená",J345,0)</f>
        <v>0</v>
      </c>
      <c r="BH345" s="200">
        <f>IF(N345="sníž. přenesená",J345,0)</f>
        <v>0</v>
      </c>
      <c r="BI345" s="200">
        <f>IF(N345="nulová",J345,0)</f>
        <v>0</v>
      </c>
      <c r="BJ345" s="16" t="s">
        <v>89</v>
      </c>
      <c r="BK345" s="200">
        <f>ROUND(I345*H345,2)</f>
        <v>0</v>
      </c>
      <c r="BL345" s="16" t="s">
        <v>144</v>
      </c>
      <c r="BM345" s="199" t="s">
        <v>536</v>
      </c>
    </row>
    <row r="346" spans="1:65" s="13" customFormat="1">
      <c r="B346" s="201"/>
      <c r="C346" s="202"/>
      <c r="D346" s="203" t="s">
        <v>146</v>
      </c>
      <c r="E346" s="204" t="s">
        <v>1</v>
      </c>
      <c r="F346" s="205" t="s">
        <v>537</v>
      </c>
      <c r="G346" s="202"/>
      <c r="H346" s="206">
        <v>330</v>
      </c>
      <c r="I346" s="207"/>
      <c r="J346" s="202"/>
      <c r="K346" s="202"/>
      <c r="L346" s="208"/>
      <c r="M346" s="209"/>
      <c r="N346" s="210"/>
      <c r="O346" s="210"/>
      <c r="P346" s="210"/>
      <c r="Q346" s="210"/>
      <c r="R346" s="210"/>
      <c r="S346" s="210"/>
      <c r="T346" s="211"/>
      <c r="AT346" s="212" t="s">
        <v>146</v>
      </c>
      <c r="AU346" s="212" t="s">
        <v>91</v>
      </c>
      <c r="AV346" s="13" t="s">
        <v>91</v>
      </c>
      <c r="AW346" s="13" t="s">
        <v>38</v>
      </c>
      <c r="AX346" s="13" t="s">
        <v>89</v>
      </c>
      <c r="AY346" s="212" t="s">
        <v>137</v>
      </c>
    </row>
    <row r="347" spans="1:65" s="2" customFormat="1" ht="16.5" customHeight="1">
      <c r="A347" s="34"/>
      <c r="B347" s="35"/>
      <c r="C347" s="224" t="s">
        <v>538</v>
      </c>
      <c r="D347" s="224" t="s">
        <v>249</v>
      </c>
      <c r="E347" s="225" t="s">
        <v>539</v>
      </c>
      <c r="F347" s="226" t="s">
        <v>540</v>
      </c>
      <c r="G347" s="227" t="s">
        <v>163</v>
      </c>
      <c r="H347" s="228">
        <v>330</v>
      </c>
      <c r="I347" s="229"/>
      <c r="J347" s="230">
        <f>ROUND(I347*H347,2)</f>
        <v>0</v>
      </c>
      <c r="K347" s="226" t="s">
        <v>143</v>
      </c>
      <c r="L347" s="231"/>
      <c r="M347" s="232" t="s">
        <v>1</v>
      </c>
      <c r="N347" s="233" t="s">
        <v>46</v>
      </c>
      <c r="O347" s="71"/>
      <c r="P347" s="197">
        <f>O347*H347</f>
        <v>0</v>
      </c>
      <c r="Q347" s="197">
        <v>9.0000000000000006E-5</v>
      </c>
      <c r="R347" s="197">
        <f>Q347*H347</f>
        <v>2.9700000000000001E-2</v>
      </c>
      <c r="S347" s="197">
        <v>0</v>
      </c>
      <c r="T347" s="19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9" t="s">
        <v>184</v>
      </c>
      <c r="AT347" s="199" t="s">
        <v>249</v>
      </c>
      <c r="AU347" s="199" t="s">
        <v>91</v>
      </c>
      <c r="AY347" s="16" t="s">
        <v>137</v>
      </c>
      <c r="BE347" s="200">
        <f>IF(N347="základní",J347,0)</f>
        <v>0</v>
      </c>
      <c r="BF347" s="200">
        <f>IF(N347="snížená",J347,0)</f>
        <v>0</v>
      </c>
      <c r="BG347" s="200">
        <f>IF(N347="zákl. přenesená",J347,0)</f>
        <v>0</v>
      </c>
      <c r="BH347" s="200">
        <f>IF(N347="sníž. přenesená",J347,0)</f>
        <v>0</v>
      </c>
      <c r="BI347" s="200">
        <f>IF(N347="nulová",J347,0)</f>
        <v>0</v>
      </c>
      <c r="BJ347" s="16" t="s">
        <v>89</v>
      </c>
      <c r="BK347" s="200">
        <f>ROUND(I347*H347,2)</f>
        <v>0</v>
      </c>
      <c r="BL347" s="16" t="s">
        <v>144</v>
      </c>
      <c r="BM347" s="199" t="s">
        <v>541</v>
      </c>
    </row>
    <row r="348" spans="1:65" s="13" customFormat="1">
      <c r="B348" s="201"/>
      <c r="C348" s="202"/>
      <c r="D348" s="203" t="s">
        <v>146</v>
      </c>
      <c r="E348" s="204" t="s">
        <v>1</v>
      </c>
      <c r="F348" s="205" t="s">
        <v>537</v>
      </c>
      <c r="G348" s="202"/>
      <c r="H348" s="206">
        <v>330</v>
      </c>
      <c r="I348" s="207"/>
      <c r="J348" s="202"/>
      <c r="K348" s="202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146</v>
      </c>
      <c r="AU348" s="212" t="s">
        <v>91</v>
      </c>
      <c r="AV348" s="13" t="s">
        <v>91</v>
      </c>
      <c r="AW348" s="13" t="s">
        <v>38</v>
      </c>
      <c r="AX348" s="13" t="s">
        <v>89</v>
      </c>
      <c r="AY348" s="212" t="s">
        <v>137</v>
      </c>
    </row>
    <row r="349" spans="1:65" s="2" customFormat="1" ht="16.5" customHeight="1">
      <c r="A349" s="34"/>
      <c r="B349" s="35"/>
      <c r="C349" s="188" t="s">
        <v>542</v>
      </c>
      <c r="D349" s="188" t="s">
        <v>139</v>
      </c>
      <c r="E349" s="189" t="s">
        <v>543</v>
      </c>
      <c r="F349" s="190" t="s">
        <v>544</v>
      </c>
      <c r="G349" s="191" t="s">
        <v>163</v>
      </c>
      <c r="H349" s="192">
        <v>315</v>
      </c>
      <c r="I349" s="193"/>
      <c r="J349" s="194">
        <f>ROUND(I349*H349,2)</f>
        <v>0</v>
      </c>
      <c r="K349" s="190" t="s">
        <v>143</v>
      </c>
      <c r="L349" s="39"/>
      <c r="M349" s="195" t="s">
        <v>1</v>
      </c>
      <c r="N349" s="196" t="s">
        <v>46</v>
      </c>
      <c r="O349" s="71"/>
      <c r="P349" s="197">
        <f>O349*H349</f>
        <v>0</v>
      </c>
      <c r="Q349" s="197">
        <v>1.2999999999999999E-4</v>
      </c>
      <c r="R349" s="197">
        <f>Q349*H349</f>
        <v>4.0949999999999993E-2</v>
      </c>
      <c r="S349" s="197">
        <v>0</v>
      </c>
      <c r="T349" s="19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9" t="s">
        <v>144</v>
      </c>
      <c r="AT349" s="199" t="s">
        <v>139</v>
      </c>
      <c r="AU349" s="199" t="s">
        <v>91</v>
      </c>
      <c r="AY349" s="16" t="s">
        <v>137</v>
      </c>
      <c r="BE349" s="200">
        <f>IF(N349="základní",J349,0)</f>
        <v>0</v>
      </c>
      <c r="BF349" s="200">
        <f>IF(N349="snížená",J349,0)</f>
        <v>0</v>
      </c>
      <c r="BG349" s="200">
        <f>IF(N349="zákl. přenesená",J349,0)</f>
        <v>0</v>
      </c>
      <c r="BH349" s="200">
        <f>IF(N349="sníž. přenesená",J349,0)</f>
        <v>0</v>
      </c>
      <c r="BI349" s="200">
        <f>IF(N349="nulová",J349,0)</f>
        <v>0</v>
      </c>
      <c r="BJ349" s="16" t="s">
        <v>89</v>
      </c>
      <c r="BK349" s="200">
        <f>ROUND(I349*H349,2)</f>
        <v>0</v>
      </c>
      <c r="BL349" s="16" t="s">
        <v>144</v>
      </c>
      <c r="BM349" s="199" t="s">
        <v>545</v>
      </c>
    </row>
    <row r="350" spans="1:65" s="13" customFormat="1">
      <c r="B350" s="201"/>
      <c r="C350" s="202"/>
      <c r="D350" s="203" t="s">
        <v>146</v>
      </c>
      <c r="E350" s="204" t="s">
        <v>1</v>
      </c>
      <c r="F350" s="205" t="s">
        <v>546</v>
      </c>
      <c r="G350" s="202"/>
      <c r="H350" s="206">
        <v>315</v>
      </c>
      <c r="I350" s="207"/>
      <c r="J350" s="202"/>
      <c r="K350" s="202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146</v>
      </c>
      <c r="AU350" s="212" t="s">
        <v>91</v>
      </c>
      <c r="AV350" s="13" t="s">
        <v>91</v>
      </c>
      <c r="AW350" s="13" t="s">
        <v>38</v>
      </c>
      <c r="AX350" s="13" t="s">
        <v>89</v>
      </c>
      <c r="AY350" s="212" t="s">
        <v>137</v>
      </c>
    </row>
    <row r="351" spans="1:65" s="2" customFormat="1" ht="16.5" customHeight="1">
      <c r="A351" s="34"/>
      <c r="B351" s="35"/>
      <c r="C351" s="224" t="s">
        <v>547</v>
      </c>
      <c r="D351" s="224" t="s">
        <v>249</v>
      </c>
      <c r="E351" s="225" t="s">
        <v>548</v>
      </c>
      <c r="F351" s="226" t="s">
        <v>549</v>
      </c>
      <c r="G351" s="227" t="s">
        <v>163</v>
      </c>
      <c r="H351" s="228">
        <v>315</v>
      </c>
      <c r="I351" s="229"/>
      <c r="J351" s="230">
        <f>ROUND(I351*H351,2)</f>
        <v>0</v>
      </c>
      <c r="K351" s="226" t="s">
        <v>143</v>
      </c>
      <c r="L351" s="231"/>
      <c r="M351" s="232" t="s">
        <v>1</v>
      </c>
      <c r="N351" s="233" t="s">
        <v>46</v>
      </c>
      <c r="O351" s="71"/>
      <c r="P351" s="197">
        <f>O351*H351</f>
        <v>0</v>
      </c>
      <c r="Q351" s="197">
        <v>1.2E-4</v>
      </c>
      <c r="R351" s="197">
        <f>Q351*H351</f>
        <v>3.78E-2</v>
      </c>
      <c r="S351" s="197">
        <v>0</v>
      </c>
      <c r="T351" s="198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9" t="s">
        <v>184</v>
      </c>
      <c r="AT351" s="199" t="s">
        <v>249</v>
      </c>
      <c r="AU351" s="199" t="s">
        <v>91</v>
      </c>
      <c r="AY351" s="16" t="s">
        <v>137</v>
      </c>
      <c r="BE351" s="200">
        <f>IF(N351="základní",J351,0)</f>
        <v>0</v>
      </c>
      <c r="BF351" s="200">
        <f>IF(N351="snížená",J351,0)</f>
        <v>0</v>
      </c>
      <c r="BG351" s="200">
        <f>IF(N351="zákl. přenesená",J351,0)</f>
        <v>0</v>
      </c>
      <c r="BH351" s="200">
        <f>IF(N351="sníž. přenesená",J351,0)</f>
        <v>0</v>
      </c>
      <c r="BI351" s="200">
        <f>IF(N351="nulová",J351,0)</f>
        <v>0</v>
      </c>
      <c r="BJ351" s="16" t="s">
        <v>89</v>
      </c>
      <c r="BK351" s="200">
        <f>ROUND(I351*H351,2)</f>
        <v>0</v>
      </c>
      <c r="BL351" s="16" t="s">
        <v>144</v>
      </c>
      <c r="BM351" s="199" t="s">
        <v>550</v>
      </c>
    </row>
    <row r="352" spans="1:65" s="13" customFormat="1">
      <c r="B352" s="201"/>
      <c r="C352" s="202"/>
      <c r="D352" s="203" t="s">
        <v>146</v>
      </c>
      <c r="E352" s="204" t="s">
        <v>1</v>
      </c>
      <c r="F352" s="205" t="s">
        <v>546</v>
      </c>
      <c r="G352" s="202"/>
      <c r="H352" s="206">
        <v>315</v>
      </c>
      <c r="I352" s="207"/>
      <c r="J352" s="202"/>
      <c r="K352" s="202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146</v>
      </c>
      <c r="AU352" s="212" t="s">
        <v>91</v>
      </c>
      <c r="AV352" s="13" t="s">
        <v>91</v>
      </c>
      <c r="AW352" s="13" t="s">
        <v>38</v>
      </c>
      <c r="AX352" s="13" t="s">
        <v>89</v>
      </c>
      <c r="AY352" s="212" t="s">
        <v>137</v>
      </c>
    </row>
    <row r="353" spans="1:65" s="2" customFormat="1" ht="16.5" customHeight="1">
      <c r="A353" s="34"/>
      <c r="B353" s="35"/>
      <c r="C353" s="188" t="s">
        <v>551</v>
      </c>
      <c r="D353" s="188" t="s">
        <v>139</v>
      </c>
      <c r="E353" s="189" t="s">
        <v>552</v>
      </c>
      <c r="F353" s="190" t="s">
        <v>553</v>
      </c>
      <c r="G353" s="191" t="s">
        <v>193</v>
      </c>
      <c r="H353" s="192">
        <v>2.0299999999999998</v>
      </c>
      <c r="I353" s="193"/>
      <c r="J353" s="194">
        <f>ROUND(I353*H353,2)</f>
        <v>0</v>
      </c>
      <c r="K353" s="190" t="s">
        <v>143</v>
      </c>
      <c r="L353" s="39"/>
      <c r="M353" s="195" t="s">
        <v>1</v>
      </c>
      <c r="N353" s="196" t="s">
        <v>46</v>
      </c>
      <c r="O353" s="71"/>
      <c r="P353" s="197">
        <f>O353*H353</f>
        <v>0</v>
      </c>
      <c r="Q353" s="197">
        <v>1.5298499999999999</v>
      </c>
      <c r="R353" s="197">
        <f>Q353*H353</f>
        <v>3.1055954999999997</v>
      </c>
      <c r="S353" s="197">
        <v>0</v>
      </c>
      <c r="T353" s="198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9" t="s">
        <v>144</v>
      </c>
      <c r="AT353" s="199" t="s">
        <v>139</v>
      </c>
      <c r="AU353" s="199" t="s">
        <v>91</v>
      </c>
      <c r="AY353" s="16" t="s">
        <v>137</v>
      </c>
      <c r="BE353" s="200">
        <f>IF(N353="základní",J353,0)</f>
        <v>0</v>
      </c>
      <c r="BF353" s="200">
        <f>IF(N353="snížená",J353,0)</f>
        <v>0</v>
      </c>
      <c r="BG353" s="200">
        <f>IF(N353="zákl. přenesená",J353,0)</f>
        <v>0</v>
      </c>
      <c r="BH353" s="200">
        <f>IF(N353="sníž. přenesená",J353,0)</f>
        <v>0</v>
      </c>
      <c r="BI353" s="200">
        <f>IF(N353="nulová",J353,0)</f>
        <v>0</v>
      </c>
      <c r="BJ353" s="16" t="s">
        <v>89</v>
      </c>
      <c r="BK353" s="200">
        <f>ROUND(I353*H353,2)</f>
        <v>0</v>
      </c>
      <c r="BL353" s="16" t="s">
        <v>144</v>
      </c>
      <c r="BM353" s="199" t="s">
        <v>554</v>
      </c>
    </row>
    <row r="354" spans="1:65" s="13" customFormat="1">
      <c r="B354" s="201"/>
      <c r="C354" s="202"/>
      <c r="D354" s="203" t="s">
        <v>146</v>
      </c>
      <c r="E354" s="204" t="s">
        <v>1</v>
      </c>
      <c r="F354" s="205" t="s">
        <v>555</v>
      </c>
      <c r="G354" s="202"/>
      <c r="H354" s="206">
        <v>2.0299999999999998</v>
      </c>
      <c r="I354" s="207"/>
      <c r="J354" s="202"/>
      <c r="K354" s="202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146</v>
      </c>
      <c r="AU354" s="212" t="s">
        <v>91</v>
      </c>
      <c r="AV354" s="13" t="s">
        <v>91</v>
      </c>
      <c r="AW354" s="13" t="s">
        <v>38</v>
      </c>
      <c r="AX354" s="13" t="s">
        <v>89</v>
      </c>
      <c r="AY354" s="212" t="s">
        <v>137</v>
      </c>
    </row>
    <row r="355" spans="1:65" s="2" customFormat="1" ht="16.5" customHeight="1">
      <c r="A355" s="34"/>
      <c r="B355" s="35"/>
      <c r="C355" s="188" t="s">
        <v>556</v>
      </c>
      <c r="D355" s="188" t="s">
        <v>139</v>
      </c>
      <c r="E355" s="189" t="s">
        <v>557</v>
      </c>
      <c r="F355" s="190" t="s">
        <v>558</v>
      </c>
      <c r="G355" s="191" t="s">
        <v>276</v>
      </c>
      <c r="H355" s="192">
        <v>7</v>
      </c>
      <c r="I355" s="193"/>
      <c r="J355" s="194">
        <f>ROUND(I355*H355,2)</f>
        <v>0</v>
      </c>
      <c r="K355" s="190" t="s">
        <v>143</v>
      </c>
      <c r="L355" s="39"/>
      <c r="M355" s="195" t="s">
        <v>1</v>
      </c>
      <c r="N355" s="196" t="s">
        <v>46</v>
      </c>
      <c r="O355" s="71"/>
      <c r="P355" s="197">
        <f>O355*H355</f>
        <v>0</v>
      </c>
      <c r="Q355" s="197">
        <v>5.1000000000000004E-4</v>
      </c>
      <c r="R355" s="197">
        <f>Q355*H355</f>
        <v>3.5700000000000003E-3</v>
      </c>
      <c r="S355" s="197">
        <v>0</v>
      </c>
      <c r="T355" s="19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9" t="s">
        <v>144</v>
      </c>
      <c r="AT355" s="199" t="s">
        <v>139</v>
      </c>
      <c r="AU355" s="199" t="s">
        <v>91</v>
      </c>
      <c r="AY355" s="16" t="s">
        <v>137</v>
      </c>
      <c r="BE355" s="200">
        <f>IF(N355="základní",J355,0)</f>
        <v>0</v>
      </c>
      <c r="BF355" s="200">
        <f>IF(N355="snížená",J355,0)</f>
        <v>0</v>
      </c>
      <c r="BG355" s="200">
        <f>IF(N355="zákl. přenesená",J355,0)</f>
        <v>0</v>
      </c>
      <c r="BH355" s="200">
        <f>IF(N355="sníž. přenesená",J355,0)</f>
        <v>0</v>
      </c>
      <c r="BI355" s="200">
        <f>IF(N355="nulová",J355,0)</f>
        <v>0</v>
      </c>
      <c r="BJ355" s="16" t="s">
        <v>89</v>
      </c>
      <c r="BK355" s="200">
        <f>ROUND(I355*H355,2)</f>
        <v>0</v>
      </c>
      <c r="BL355" s="16" t="s">
        <v>144</v>
      </c>
      <c r="BM355" s="199" t="s">
        <v>559</v>
      </c>
    </row>
    <row r="356" spans="1:65" s="13" customFormat="1">
      <c r="B356" s="201"/>
      <c r="C356" s="202"/>
      <c r="D356" s="203" t="s">
        <v>146</v>
      </c>
      <c r="E356" s="204" t="s">
        <v>1</v>
      </c>
      <c r="F356" s="205" t="s">
        <v>178</v>
      </c>
      <c r="G356" s="202"/>
      <c r="H356" s="206">
        <v>7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146</v>
      </c>
      <c r="AU356" s="212" t="s">
        <v>91</v>
      </c>
      <c r="AV356" s="13" t="s">
        <v>91</v>
      </c>
      <c r="AW356" s="13" t="s">
        <v>38</v>
      </c>
      <c r="AX356" s="13" t="s">
        <v>89</v>
      </c>
      <c r="AY356" s="212" t="s">
        <v>137</v>
      </c>
    </row>
    <row r="357" spans="1:65" s="2" customFormat="1" ht="16.5" customHeight="1">
      <c r="A357" s="34"/>
      <c r="B357" s="35"/>
      <c r="C357" s="188" t="s">
        <v>560</v>
      </c>
      <c r="D357" s="188" t="s">
        <v>139</v>
      </c>
      <c r="E357" s="189" t="s">
        <v>561</v>
      </c>
      <c r="F357" s="190" t="s">
        <v>562</v>
      </c>
      <c r="G357" s="191" t="s">
        <v>276</v>
      </c>
      <c r="H357" s="192">
        <v>2</v>
      </c>
      <c r="I357" s="193"/>
      <c r="J357" s="194">
        <f>ROUND(I357*H357,2)</f>
        <v>0</v>
      </c>
      <c r="K357" s="190" t="s">
        <v>143</v>
      </c>
      <c r="L357" s="39"/>
      <c r="M357" s="195" t="s">
        <v>1</v>
      </c>
      <c r="N357" s="196" t="s">
        <v>46</v>
      </c>
      <c r="O357" s="71"/>
      <c r="P357" s="197">
        <f>O357*H357</f>
        <v>0</v>
      </c>
      <c r="Q357" s="197">
        <v>7.6000000000000004E-4</v>
      </c>
      <c r="R357" s="197">
        <f>Q357*H357</f>
        <v>1.5200000000000001E-3</v>
      </c>
      <c r="S357" s="197">
        <v>0</v>
      </c>
      <c r="T357" s="19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9" t="s">
        <v>144</v>
      </c>
      <c r="AT357" s="199" t="s">
        <v>139</v>
      </c>
      <c r="AU357" s="199" t="s">
        <v>91</v>
      </c>
      <c r="AY357" s="16" t="s">
        <v>137</v>
      </c>
      <c r="BE357" s="200">
        <f>IF(N357="základní",J357,0)</f>
        <v>0</v>
      </c>
      <c r="BF357" s="200">
        <f>IF(N357="snížená",J357,0)</f>
        <v>0</v>
      </c>
      <c r="BG357" s="200">
        <f>IF(N357="zákl. přenesená",J357,0)</f>
        <v>0</v>
      </c>
      <c r="BH357" s="200">
        <f>IF(N357="sníž. přenesená",J357,0)</f>
        <v>0</v>
      </c>
      <c r="BI357" s="200">
        <f>IF(N357="nulová",J357,0)</f>
        <v>0</v>
      </c>
      <c r="BJ357" s="16" t="s">
        <v>89</v>
      </c>
      <c r="BK357" s="200">
        <f>ROUND(I357*H357,2)</f>
        <v>0</v>
      </c>
      <c r="BL357" s="16" t="s">
        <v>144</v>
      </c>
      <c r="BM357" s="199" t="s">
        <v>563</v>
      </c>
    </row>
    <row r="358" spans="1:65" s="13" customFormat="1">
      <c r="B358" s="201"/>
      <c r="C358" s="202"/>
      <c r="D358" s="203" t="s">
        <v>146</v>
      </c>
      <c r="E358" s="204" t="s">
        <v>1</v>
      </c>
      <c r="F358" s="205" t="s">
        <v>91</v>
      </c>
      <c r="G358" s="202"/>
      <c r="H358" s="206">
        <v>2</v>
      </c>
      <c r="I358" s="207"/>
      <c r="J358" s="202"/>
      <c r="K358" s="202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146</v>
      </c>
      <c r="AU358" s="212" t="s">
        <v>91</v>
      </c>
      <c r="AV358" s="13" t="s">
        <v>91</v>
      </c>
      <c r="AW358" s="13" t="s">
        <v>38</v>
      </c>
      <c r="AX358" s="13" t="s">
        <v>89</v>
      </c>
      <c r="AY358" s="212" t="s">
        <v>137</v>
      </c>
    </row>
    <row r="359" spans="1:65" s="12" customFormat="1" ht="22.9" customHeight="1">
      <c r="B359" s="172"/>
      <c r="C359" s="173"/>
      <c r="D359" s="174" t="s">
        <v>80</v>
      </c>
      <c r="E359" s="186" t="s">
        <v>190</v>
      </c>
      <c r="F359" s="186" t="s">
        <v>564</v>
      </c>
      <c r="G359" s="173"/>
      <c r="H359" s="173"/>
      <c r="I359" s="176"/>
      <c r="J359" s="187">
        <f>BK359</f>
        <v>0</v>
      </c>
      <c r="K359" s="173"/>
      <c r="L359" s="178"/>
      <c r="M359" s="179"/>
      <c r="N359" s="180"/>
      <c r="O359" s="180"/>
      <c r="P359" s="181">
        <f>P360+SUM(P361:P380)</f>
        <v>0</v>
      </c>
      <c r="Q359" s="180"/>
      <c r="R359" s="181">
        <f>R360+SUM(R361:R380)</f>
        <v>27.576730000000001</v>
      </c>
      <c r="S359" s="180"/>
      <c r="T359" s="182">
        <f>T360+SUM(T361:T380)</f>
        <v>0</v>
      </c>
      <c r="AR359" s="183" t="s">
        <v>89</v>
      </c>
      <c r="AT359" s="184" t="s">
        <v>80</v>
      </c>
      <c r="AU359" s="184" t="s">
        <v>89</v>
      </c>
      <c r="AY359" s="183" t="s">
        <v>137</v>
      </c>
      <c r="BK359" s="185">
        <f>BK360+SUM(BK361:BK380)</f>
        <v>0</v>
      </c>
    </row>
    <row r="360" spans="1:65" s="2" customFormat="1" ht="21.75" customHeight="1">
      <c r="A360" s="34"/>
      <c r="B360" s="35"/>
      <c r="C360" s="188" t="s">
        <v>565</v>
      </c>
      <c r="D360" s="188" t="s">
        <v>139</v>
      </c>
      <c r="E360" s="189" t="s">
        <v>566</v>
      </c>
      <c r="F360" s="190" t="s">
        <v>567</v>
      </c>
      <c r="G360" s="191" t="s">
        <v>163</v>
      </c>
      <c r="H360" s="192">
        <v>287</v>
      </c>
      <c r="I360" s="193"/>
      <c r="J360" s="194">
        <f>ROUND(I360*H360,2)</f>
        <v>0</v>
      </c>
      <c r="K360" s="190" t="s">
        <v>143</v>
      </c>
      <c r="L360" s="39"/>
      <c r="M360" s="195" t="s">
        <v>1</v>
      </c>
      <c r="N360" s="196" t="s">
        <v>46</v>
      </c>
      <c r="O360" s="71"/>
      <c r="P360" s="197">
        <f>O360*H360</f>
        <v>0</v>
      </c>
      <c r="Q360" s="197">
        <v>9.5990000000000006E-2</v>
      </c>
      <c r="R360" s="197">
        <f>Q360*H360</f>
        <v>27.549130000000002</v>
      </c>
      <c r="S360" s="197">
        <v>0</v>
      </c>
      <c r="T360" s="19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9" t="s">
        <v>144</v>
      </c>
      <c r="AT360" s="199" t="s">
        <v>139</v>
      </c>
      <c r="AU360" s="199" t="s">
        <v>91</v>
      </c>
      <c r="AY360" s="16" t="s">
        <v>137</v>
      </c>
      <c r="BE360" s="200">
        <f>IF(N360="základní",J360,0)</f>
        <v>0</v>
      </c>
      <c r="BF360" s="200">
        <f>IF(N360="snížená",J360,0)</f>
        <v>0</v>
      </c>
      <c r="BG360" s="200">
        <f>IF(N360="zákl. přenesená",J360,0)</f>
        <v>0</v>
      </c>
      <c r="BH360" s="200">
        <f>IF(N360="sníž. přenesená",J360,0)</f>
        <v>0</v>
      </c>
      <c r="BI360" s="200">
        <f>IF(N360="nulová",J360,0)</f>
        <v>0</v>
      </c>
      <c r="BJ360" s="16" t="s">
        <v>89</v>
      </c>
      <c r="BK360" s="200">
        <f>ROUND(I360*H360,2)</f>
        <v>0</v>
      </c>
      <c r="BL360" s="16" t="s">
        <v>144</v>
      </c>
      <c r="BM360" s="199" t="s">
        <v>568</v>
      </c>
    </row>
    <row r="361" spans="1:65" s="13" customFormat="1">
      <c r="B361" s="201"/>
      <c r="C361" s="202"/>
      <c r="D361" s="203" t="s">
        <v>146</v>
      </c>
      <c r="E361" s="204" t="s">
        <v>1</v>
      </c>
      <c r="F361" s="205" t="s">
        <v>165</v>
      </c>
      <c r="G361" s="202"/>
      <c r="H361" s="206">
        <v>287</v>
      </c>
      <c r="I361" s="207"/>
      <c r="J361" s="202"/>
      <c r="K361" s="202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146</v>
      </c>
      <c r="AU361" s="212" t="s">
        <v>91</v>
      </c>
      <c r="AV361" s="13" t="s">
        <v>91</v>
      </c>
      <c r="AW361" s="13" t="s">
        <v>38</v>
      </c>
      <c r="AX361" s="13" t="s">
        <v>89</v>
      </c>
      <c r="AY361" s="212" t="s">
        <v>137</v>
      </c>
    </row>
    <row r="362" spans="1:65" s="2" customFormat="1" ht="16.5" customHeight="1">
      <c r="A362" s="34"/>
      <c r="B362" s="35"/>
      <c r="C362" s="188" t="s">
        <v>569</v>
      </c>
      <c r="D362" s="188" t="s">
        <v>139</v>
      </c>
      <c r="E362" s="189" t="s">
        <v>570</v>
      </c>
      <c r="F362" s="190" t="s">
        <v>571</v>
      </c>
      <c r="G362" s="191" t="s">
        <v>163</v>
      </c>
      <c r="H362" s="192">
        <v>46</v>
      </c>
      <c r="I362" s="193"/>
      <c r="J362" s="194">
        <f>ROUND(I362*H362,2)</f>
        <v>0</v>
      </c>
      <c r="K362" s="190" t="s">
        <v>143</v>
      </c>
      <c r="L362" s="39"/>
      <c r="M362" s="195" t="s">
        <v>1</v>
      </c>
      <c r="N362" s="196" t="s">
        <v>46</v>
      </c>
      <c r="O362" s="71"/>
      <c r="P362" s="197">
        <f>O362*H362</f>
        <v>0</v>
      </c>
      <c r="Q362" s="197">
        <v>0</v>
      </c>
      <c r="R362" s="197">
        <f>Q362*H362</f>
        <v>0</v>
      </c>
      <c r="S362" s="197">
        <v>0</v>
      </c>
      <c r="T362" s="198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9" t="s">
        <v>144</v>
      </c>
      <c r="AT362" s="199" t="s">
        <v>139</v>
      </c>
      <c r="AU362" s="199" t="s">
        <v>91</v>
      </c>
      <c r="AY362" s="16" t="s">
        <v>137</v>
      </c>
      <c r="BE362" s="200">
        <f>IF(N362="základní",J362,0)</f>
        <v>0</v>
      </c>
      <c r="BF362" s="200">
        <f>IF(N362="snížená",J362,0)</f>
        <v>0</v>
      </c>
      <c r="BG362" s="200">
        <f>IF(N362="zákl. přenesená",J362,0)</f>
        <v>0</v>
      </c>
      <c r="BH362" s="200">
        <f>IF(N362="sníž. přenesená",J362,0)</f>
        <v>0</v>
      </c>
      <c r="BI362" s="200">
        <f>IF(N362="nulová",J362,0)</f>
        <v>0</v>
      </c>
      <c r="BJ362" s="16" t="s">
        <v>89</v>
      </c>
      <c r="BK362" s="200">
        <f>ROUND(I362*H362,2)</f>
        <v>0</v>
      </c>
      <c r="BL362" s="16" t="s">
        <v>144</v>
      </c>
      <c r="BM362" s="199" t="s">
        <v>572</v>
      </c>
    </row>
    <row r="363" spans="1:65" s="13" customFormat="1">
      <c r="B363" s="201"/>
      <c r="C363" s="202"/>
      <c r="D363" s="203" t="s">
        <v>146</v>
      </c>
      <c r="E363" s="204" t="s">
        <v>1</v>
      </c>
      <c r="F363" s="205" t="s">
        <v>573</v>
      </c>
      <c r="G363" s="202"/>
      <c r="H363" s="206">
        <v>24</v>
      </c>
      <c r="I363" s="207"/>
      <c r="J363" s="202"/>
      <c r="K363" s="202"/>
      <c r="L363" s="208"/>
      <c r="M363" s="209"/>
      <c r="N363" s="210"/>
      <c r="O363" s="210"/>
      <c r="P363" s="210"/>
      <c r="Q363" s="210"/>
      <c r="R363" s="210"/>
      <c r="S363" s="210"/>
      <c r="T363" s="211"/>
      <c r="AT363" s="212" t="s">
        <v>146</v>
      </c>
      <c r="AU363" s="212" t="s">
        <v>91</v>
      </c>
      <c r="AV363" s="13" t="s">
        <v>91</v>
      </c>
      <c r="AW363" s="13" t="s">
        <v>38</v>
      </c>
      <c r="AX363" s="13" t="s">
        <v>81</v>
      </c>
      <c r="AY363" s="212" t="s">
        <v>137</v>
      </c>
    </row>
    <row r="364" spans="1:65" s="13" customFormat="1">
      <c r="B364" s="201"/>
      <c r="C364" s="202"/>
      <c r="D364" s="203" t="s">
        <v>146</v>
      </c>
      <c r="E364" s="204" t="s">
        <v>1</v>
      </c>
      <c r="F364" s="205" t="s">
        <v>574</v>
      </c>
      <c r="G364" s="202"/>
      <c r="H364" s="206">
        <v>22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146</v>
      </c>
      <c r="AU364" s="212" t="s">
        <v>91</v>
      </c>
      <c r="AV364" s="13" t="s">
        <v>91</v>
      </c>
      <c r="AW364" s="13" t="s">
        <v>38</v>
      </c>
      <c r="AX364" s="13" t="s">
        <v>81</v>
      </c>
      <c r="AY364" s="212" t="s">
        <v>137</v>
      </c>
    </row>
    <row r="365" spans="1:65" s="14" customFormat="1">
      <c r="B365" s="213"/>
      <c r="C365" s="214"/>
      <c r="D365" s="203" t="s">
        <v>146</v>
      </c>
      <c r="E365" s="215" t="s">
        <v>1</v>
      </c>
      <c r="F365" s="216" t="s">
        <v>149</v>
      </c>
      <c r="G365" s="214"/>
      <c r="H365" s="217">
        <v>46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146</v>
      </c>
      <c r="AU365" s="223" t="s">
        <v>91</v>
      </c>
      <c r="AV365" s="14" t="s">
        <v>144</v>
      </c>
      <c r="AW365" s="14" t="s">
        <v>38</v>
      </c>
      <c r="AX365" s="14" t="s">
        <v>89</v>
      </c>
      <c r="AY365" s="223" t="s">
        <v>137</v>
      </c>
    </row>
    <row r="366" spans="1:65" s="2" customFormat="1" ht="21.75" customHeight="1">
      <c r="A366" s="34"/>
      <c r="B366" s="35"/>
      <c r="C366" s="188" t="s">
        <v>575</v>
      </c>
      <c r="D366" s="188" t="s">
        <v>139</v>
      </c>
      <c r="E366" s="189" t="s">
        <v>576</v>
      </c>
      <c r="F366" s="190" t="s">
        <v>577</v>
      </c>
      <c r="G366" s="191" t="s">
        <v>163</v>
      </c>
      <c r="H366" s="192">
        <v>46</v>
      </c>
      <c r="I366" s="193"/>
      <c r="J366" s="194">
        <f>ROUND(I366*H366,2)</f>
        <v>0</v>
      </c>
      <c r="K366" s="190" t="s">
        <v>143</v>
      </c>
      <c r="L366" s="39"/>
      <c r="M366" s="195" t="s">
        <v>1</v>
      </c>
      <c r="N366" s="196" t="s">
        <v>46</v>
      </c>
      <c r="O366" s="71"/>
      <c r="P366" s="197">
        <f>O366*H366</f>
        <v>0</v>
      </c>
      <c r="Q366" s="197">
        <v>5.9999999999999995E-4</v>
      </c>
      <c r="R366" s="197">
        <f>Q366*H366</f>
        <v>2.7599999999999996E-2</v>
      </c>
      <c r="S366" s="197">
        <v>0</v>
      </c>
      <c r="T366" s="198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9" t="s">
        <v>144</v>
      </c>
      <c r="AT366" s="199" t="s">
        <v>139</v>
      </c>
      <c r="AU366" s="199" t="s">
        <v>91</v>
      </c>
      <c r="AY366" s="16" t="s">
        <v>137</v>
      </c>
      <c r="BE366" s="200">
        <f>IF(N366="základní",J366,0)</f>
        <v>0</v>
      </c>
      <c r="BF366" s="200">
        <f>IF(N366="snížená",J366,0)</f>
        <v>0</v>
      </c>
      <c r="BG366" s="200">
        <f>IF(N366="zákl. přenesená",J366,0)</f>
        <v>0</v>
      </c>
      <c r="BH366" s="200">
        <f>IF(N366="sníž. přenesená",J366,0)</f>
        <v>0</v>
      </c>
      <c r="BI366" s="200">
        <f>IF(N366="nulová",J366,0)</f>
        <v>0</v>
      </c>
      <c r="BJ366" s="16" t="s">
        <v>89</v>
      </c>
      <c r="BK366" s="200">
        <f>ROUND(I366*H366,2)</f>
        <v>0</v>
      </c>
      <c r="BL366" s="16" t="s">
        <v>144</v>
      </c>
      <c r="BM366" s="199" t="s">
        <v>578</v>
      </c>
    </row>
    <row r="367" spans="1:65" s="13" customFormat="1">
      <c r="B367" s="201"/>
      <c r="C367" s="202"/>
      <c r="D367" s="203" t="s">
        <v>146</v>
      </c>
      <c r="E367" s="204" t="s">
        <v>1</v>
      </c>
      <c r="F367" s="205" t="s">
        <v>573</v>
      </c>
      <c r="G367" s="202"/>
      <c r="H367" s="206">
        <v>24</v>
      </c>
      <c r="I367" s="207"/>
      <c r="J367" s="202"/>
      <c r="K367" s="202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146</v>
      </c>
      <c r="AU367" s="212" t="s">
        <v>91</v>
      </c>
      <c r="AV367" s="13" t="s">
        <v>91</v>
      </c>
      <c r="AW367" s="13" t="s">
        <v>38</v>
      </c>
      <c r="AX367" s="13" t="s">
        <v>81</v>
      </c>
      <c r="AY367" s="212" t="s">
        <v>137</v>
      </c>
    </row>
    <row r="368" spans="1:65" s="13" customFormat="1">
      <c r="B368" s="201"/>
      <c r="C368" s="202"/>
      <c r="D368" s="203" t="s">
        <v>146</v>
      </c>
      <c r="E368" s="204" t="s">
        <v>1</v>
      </c>
      <c r="F368" s="205" t="s">
        <v>574</v>
      </c>
      <c r="G368" s="202"/>
      <c r="H368" s="206">
        <v>22</v>
      </c>
      <c r="I368" s="207"/>
      <c r="J368" s="202"/>
      <c r="K368" s="202"/>
      <c r="L368" s="208"/>
      <c r="M368" s="209"/>
      <c r="N368" s="210"/>
      <c r="O368" s="210"/>
      <c r="P368" s="210"/>
      <c r="Q368" s="210"/>
      <c r="R368" s="210"/>
      <c r="S368" s="210"/>
      <c r="T368" s="211"/>
      <c r="AT368" s="212" t="s">
        <v>146</v>
      </c>
      <c r="AU368" s="212" t="s">
        <v>91</v>
      </c>
      <c r="AV368" s="13" t="s">
        <v>91</v>
      </c>
      <c r="AW368" s="13" t="s">
        <v>38</v>
      </c>
      <c r="AX368" s="13" t="s">
        <v>81</v>
      </c>
      <c r="AY368" s="212" t="s">
        <v>137</v>
      </c>
    </row>
    <row r="369" spans="1:65" s="14" customFormat="1">
      <c r="B369" s="213"/>
      <c r="C369" s="214"/>
      <c r="D369" s="203" t="s">
        <v>146</v>
      </c>
      <c r="E369" s="215" t="s">
        <v>1</v>
      </c>
      <c r="F369" s="216" t="s">
        <v>149</v>
      </c>
      <c r="G369" s="214"/>
      <c r="H369" s="217">
        <v>46</v>
      </c>
      <c r="I369" s="218"/>
      <c r="J369" s="214"/>
      <c r="K369" s="214"/>
      <c r="L369" s="219"/>
      <c r="M369" s="220"/>
      <c r="N369" s="221"/>
      <c r="O369" s="221"/>
      <c r="P369" s="221"/>
      <c r="Q369" s="221"/>
      <c r="R369" s="221"/>
      <c r="S369" s="221"/>
      <c r="T369" s="222"/>
      <c r="AT369" s="223" t="s">
        <v>146</v>
      </c>
      <c r="AU369" s="223" t="s">
        <v>91</v>
      </c>
      <c r="AV369" s="14" t="s">
        <v>144</v>
      </c>
      <c r="AW369" s="14" t="s">
        <v>38</v>
      </c>
      <c r="AX369" s="14" t="s">
        <v>89</v>
      </c>
      <c r="AY369" s="223" t="s">
        <v>137</v>
      </c>
    </row>
    <row r="370" spans="1:65" s="2" customFormat="1" ht="16.5" customHeight="1">
      <c r="A370" s="34"/>
      <c r="B370" s="35"/>
      <c r="C370" s="188" t="s">
        <v>579</v>
      </c>
      <c r="D370" s="188" t="s">
        <v>139</v>
      </c>
      <c r="E370" s="189" t="s">
        <v>580</v>
      </c>
      <c r="F370" s="190" t="s">
        <v>581</v>
      </c>
      <c r="G370" s="191" t="s">
        <v>163</v>
      </c>
      <c r="H370" s="192">
        <v>46</v>
      </c>
      <c r="I370" s="193"/>
      <c r="J370" s="194">
        <f>ROUND(I370*H370,2)</f>
        <v>0</v>
      </c>
      <c r="K370" s="190" t="s">
        <v>143</v>
      </c>
      <c r="L370" s="39"/>
      <c r="M370" s="195" t="s">
        <v>1</v>
      </c>
      <c r="N370" s="196" t="s">
        <v>46</v>
      </c>
      <c r="O370" s="71"/>
      <c r="P370" s="197">
        <f>O370*H370</f>
        <v>0</v>
      </c>
      <c r="Q370" s="197">
        <v>0</v>
      </c>
      <c r="R370" s="197">
        <f>Q370*H370</f>
        <v>0</v>
      </c>
      <c r="S370" s="197">
        <v>0</v>
      </c>
      <c r="T370" s="198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9" t="s">
        <v>144</v>
      </c>
      <c r="AT370" s="199" t="s">
        <v>139</v>
      </c>
      <c r="AU370" s="199" t="s">
        <v>91</v>
      </c>
      <c r="AY370" s="16" t="s">
        <v>137</v>
      </c>
      <c r="BE370" s="200">
        <f>IF(N370="základní",J370,0)</f>
        <v>0</v>
      </c>
      <c r="BF370" s="200">
        <f>IF(N370="snížená",J370,0)</f>
        <v>0</v>
      </c>
      <c r="BG370" s="200">
        <f>IF(N370="zákl. přenesená",J370,0)</f>
        <v>0</v>
      </c>
      <c r="BH370" s="200">
        <f>IF(N370="sníž. přenesená",J370,0)</f>
        <v>0</v>
      </c>
      <c r="BI370" s="200">
        <f>IF(N370="nulová",J370,0)</f>
        <v>0</v>
      </c>
      <c r="BJ370" s="16" t="s">
        <v>89</v>
      </c>
      <c r="BK370" s="200">
        <f>ROUND(I370*H370,2)</f>
        <v>0</v>
      </c>
      <c r="BL370" s="16" t="s">
        <v>144</v>
      </c>
      <c r="BM370" s="199" t="s">
        <v>582</v>
      </c>
    </row>
    <row r="371" spans="1:65" s="13" customFormat="1">
      <c r="B371" s="201"/>
      <c r="C371" s="202"/>
      <c r="D371" s="203" t="s">
        <v>146</v>
      </c>
      <c r="E371" s="204" t="s">
        <v>1</v>
      </c>
      <c r="F371" s="205" t="s">
        <v>573</v>
      </c>
      <c r="G371" s="202"/>
      <c r="H371" s="206">
        <v>24</v>
      </c>
      <c r="I371" s="207"/>
      <c r="J371" s="202"/>
      <c r="K371" s="202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146</v>
      </c>
      <c r="AU371" s="212" t="s">
        <v>91</v>
      </c>
      <c r="AV371" s="13" t="s">
        <v>91</v>
      </c>
      <c r="AW371" s="13" t="s">
        <v>38</v>
      </c>
      <c r="AX371" s="13" t="s">
        <v>81</v>
      </c>
      <c r="AY371" s="212" t="s">
        <v>137</v>
      </c>
    </row>
    <row r="372" spans="1:65" s="13" customFormat="1">
      <c r="B372" s="201"/>
      <c r="C372" s="202"/>
      <c r="D372" s="203" t="s">
        <v>146</v>
      </c>
      <c r="E372" s="204" t="s">
        <v>1</v>
      </c>
      <c r="F372" s="205" t="s">
        <v>574</v>
      </c>
      <c r="G372" s="202"/>
      <c r="H372" s="206">
        <v>22</v>
      </c>
      <c r="I372" s="207"/>
      <c r="J372" s="202"/>
      <c r="K372" s="202"/>
      <c r="L372" s="208"/>
      <c r="M372" s="209"/>
      <c r="N372" s="210"/>
      <c r="O372" s="210"/>
      <c r="P372" s="210"/>
      <c r="Q372" s="210"/>
      <c r="R372" s="210"/>
      <c r="S372" s="210"/>
      <c r="T372" s="211"/>
      <c r="AT372" s="212" t="s">
        <v>146</v>
      </c>
      <c r="AU372" s="212" t="s">
        <v>91</v>
      </c>
      <c r="AV372" s="13" t="s">
        <v>91</v>
      </c>
      <c r="AW372" s="13" t="s">
        <v>38</v>
      </c>
      <c r="AX372" s="13" t="s">
        <v>81</v>
      </c>
      <c r="AY372" s="212" t="s">
        <v>137</v>
      </c>
    </row>
    <row r="373" spans="1:65" s="14" customFormat="1">
      <c r="B373" s="213"/>
      <c r="C373" s="214"/>
      <c r="D373" s="203" t="s">
        <v>146</v>
      </c>
      <c r="E373" s="215" t="s">
        <v>1</v>
      </c>
      <c r="F373" s="216" t="s">
        <v>149</v>
      </c>
      <c r="G373" s="214"/>
      <c r="H373" s="217">
        <v>46</v>
      </c>
      <c r="I373" s="218"/>
      <c r="J373" s="214"/>
      <c r="K373" s="214"/>
      <c r="L373" s="219"/>
      <c r="M373" s="220"/>
      <c r="N373" s="221"/>
      <c r="O373" s="221"/>
      <c r="P373" s="221"/>
      <c r="Q373" s="221"/>
      <c r="R373" s="221"/>
      <c r="S373" s="221"/>
      <c r="T373" s="222"/>
      <c r="AT373" s="223" t="s">
        <v>146</v>
      </c>
      <c r="AU373" s="223" t="s">
        <v>91</v>
      </c>
      <c r="AV373" s="14" t="s">
        <v>144</v>
      </c>
      <c r="AW373" s="14" t="s">
        <v>38</v>
      </c>
      <c r="AX373" s="14" t="s">
        <v>89</v>
      </c>
      <c r="AY373" s="223" t="s">
        <v>137</v>
      </c>
    </row>
    <row r="374" spans="1:65" s="2" customFormat="1" ht="16.5" customHeight="1">
      <c r="A374" s="34"/>
      <c r="B374" s="35"/>
      <c r="C374" s="188" t="s">
        <v>583</v>
      </c>
      <c r="D374" s="188" t="s">
        <v>139</v>
      </c>
      <c r="E374" s="189" t="s">
        <v>584</v>
      </c>
      <c r="F374" s="190" t="s">
        <v>585</v>
      </c>
      <c r="G374" s="191" t="s">
        <v>163</v>
      </c>
      <c r="H374" s="192">
        <v>287</v>
      </c>
      <c r="I374" s="193"/>
      <c r="J374" s="194">
        <f>ROUND(I374*H374,2)</f>
        <v>0</v>
      </c>
      <c r="K374" s="190" t="s">
        <v>143</v>
      </c>
      <c r="L374" s="39"/>
      <c r="M374" s="195" t="s">
        <v>1</v>
      </c>
      <c r="N374" s="196" t="s">
        <v>46</v>
      </c>
      <c r="O374" s="71"/>
      <c r="P374" s="197">
        <f>O374*H374</f>
        <v>0</v>
      </c>
      <c r="Q374" s="197">
        <v>0</v>
      </c>
      <c r="R374" s="197">
        <f>Q374*H374</f>
        <v>0</v>
      </c>
      <c r="S374" s="197">
        <v>0</v>
      </c>
      <c r="T374" s="198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9" t="s">
        <v>144</v>
      </c>
      <c r="AT374" s="199" t="s">
        <v>139</v>
      </c>
      <c r="AU374" s="199" t="s">
        <v>91</v>
      </c>
      <c r="AY374" s="16" t="s">
        <v>137</v>
      </c>
      <c r="BE374" s="200">
        <f>IF(N374="základní",J374,0)</f>
        <v>0</v>
      </c>
      <c r="BF374" s="200">
        <f>IF(N374="snížená",J374,0)</f>
        <v>0</v>
      </c>
      <c r="BG374" s="200">
        <f>IF(N374="zákl. přenesená",J374,0)</f>
        <v>0</v>
      </c>
      <c r="BH374" s="200">
        <f>IF(N374="sníž. přenesená",J374,0)</f>
        <v>0</v>
      </c>
      <c r="BI374" s="200">
        <f>IF(N374="nulová",J374,0)</f>
        <v>0</v>
      </c>
      <c r="BJ374" s="16" t="s">
        <v>89</v>
      </c>
      <c r="BK374" s="200">
        <f>ROUND(I374*H374,2)</f>
        <v>0</v>
      </c>
      <c r="BL374" s="16" t="s">
        <v>144</v>
      </c>
      <c r="BM374" s="199" t="s">
        <v>586</v>
      </c>
    </row>
    <row r="375" spans="1:65" s="13" customFormat="1">
      <c r="B375" s="201"/>
      <c r="C375" s="202"/>
      <c r="D375" s="203" t="s">
        <v>146</v>
      </c>
      <c r="E375" s="204" t="s">
        <v>1</v>
      </c>
      <c r="F375" s="205" t="s">
        <v>165</v>
      </c>
      <c r="G375" s="202"/>
      <c r="H375" s="206">
        <v>287</v>
      </c>
      <c r="I375" s="207"/>
      <c r="J375" s="202"/>
      <c r="K375" s="202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146</v>
      </c>
      <c r="AU375" s="212" t="s">
        <v>91</v>
      </c>
      <c r="AV375" s="13" t="s">
        <v>91</v>
      </c>
      <c r="AW375" s="13" t="s">
        <v>38</v>
      </c>
      <c r="AX375" s="13" t="s">
        <v>89</v>
      </c>
      <c r="AY375" s="212" t="s">
        <v>137</v>
      </c>
    </row>
    <row r="376" spans="1:65" s="2" customFormat="1" ht="16.5" customHeight="1">
      <c r="A376" s="34"/>
      <c r="B376" s="35"/>
      <c r="C376" s="188" t="s">
        <v>587</v>
      </c>
      <c r="D376" s="188" t="s">
        <v>139</v>
      </c>
      <c r="E376" s="189" t="s">
        <v>588</v>
      </c>
      <c r="F376" s="190" t="s">
        <v>589</v>
      </c>
      <c r="G376" s="191" t="s">
        <v>142</v>
      </c>
      <c r="H376" s="192">
        <v>439.5</v>
      </c>
      <c r="I376" s="193"/>
      <c r="J376" s="194">
        <f>ROUND(I376*H376,2)</f>
        <v>0</v>
      </c>
      <c r="K376" s="190" t="s">
        <v>143</v>
      </c>
      <c r="L376" s="39"/>
      <c r="M376" s="195" t="s">
        <v>1</v>
      </c>
      <c r="N376" s="196" t="s">
        <v>46</v>
      </c>
      <c r="O376" s="71"/>
      <c r="P376" s="197">
        <f>O376*H376</f>
        <v>0</v>
      </c>
      <c r="Q376" s="197">
        <v>0</v>
      </c>
      <c r="R376" s="197">
        <f>Q376*H376</f>
        <v>0</v>
      </c>
      <c r="S376" s="197">
        <v>0</v>
      </c>
      <c r="T376" s="198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9" t="s">
        <v>144</v>
      </c>
      <c r="AT376" s="199" t="s">
        <v>139</v>
      </c>
      <c r="AU376" s="199" t="s">
        <v>91</v>
      </c>
      <c r="AY376" s="16" t="s">
        <v>137</v>
      </c>
      <c r="BE376" s="200">
        <f>IF(N376="základní",J376,0)</f>
        <v>0</v>
      </c>
      <c r="BF376" s="200">
        <f>IF(N376="snížená",J376,0)</f>
        <v>0</v>
      </c>
      <c r="BG376" s="200">
        <f>IF(N376="zákl. přenesená",J376,0)</f>
        <v>0</v>
      </c>
      <c r="BH376" s="200">
        <f>IF(N376="sníž. přenesená",J376,0)</f>
        <v>0</v>
      </c>
      <c r="BI376" s="200">
        <f>IF(N376="nulová",J376,0)</f>
        <v>0</v>
      </c>
      <c r="BJ376" s="16" t="s">
        <v>89</v>
      </c>
      <c r="BK376" s="200">
        <f>ROUND(I376*H376,2)</f>
        <v>0</v>
      </c>
      <c r="BL376" s="16" t="s">
        <v>144</v>
      </c>
      <c r="BM376" s="199" t="s">
        <v>590</v>
      </c>
    </row>
    <row r="377" spans="1:65" s="13" customFormat="1">
      <c r="B377" s="201"/>
      <c r="C377" s="202"/>
      <c r="D377" s="203" t="s">
        <v>146</v>
      </c>
      <c r="E377" s="204" t="s">
        <v>1</v>
      </c>
      <c r="F377" s="205" t="s">
        <v>147</v>
      </c>
      <c r="G377" s="202"/>
      <c r="H377" s="206">
        <v>430.5</v>
      </c>
      <c r="I377" s="207"/>
      <c r="J377" s="202"/>
      <c r="K377" s="202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146</v>
      </c>
      <c r="AU377" s="212" t="s">
        <v>91</v>
      </c>
      <c r="AV377" s="13" t="s">
        <v>91</v>
      </c>
      <c r="AW377" s="13" t="s">
        <v>38</v>
      </c>
      <c r="AX377" s="13" t="s">
        <v>81</v>
      </c>
      <c r="AY377" s="212" t="s">
        <v>137</v>
      </c>
    </row>
    <row r="378" spans="1:65" s="13" customFormat="1">
      <c r="B378" s="201"/>
      <c r="C378" s="202"/>
      <c r="D378" s="203" t="s">
        <v>146</v>
      </c>
      <c r="E378" s="204" t="s">
        <v>1</v>
      </c>
      <c r="F378" s="205" t="s">
        <v>148</v>
      </c>
      <c r="G378" s="202"/>
      <c r="H378" s="206">
        <v>9</v>
      </c>
      <c r="I378" s="207"/>
      <c r="J378" s="202"/>
      <c r="K378" s="202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146</v>
      </c>
      <c r="AU378" s="212" t="s">
        <v>91</v>
      </c>
      <c r="AV378" s="13" t="s">
        <v>91</v>
      </c>
      <c r="AW378" s="13" t="s">
        <v>38</v>
      </c>
      <c r="AX378" s="13" t="s">
        <v>81</v>
      </c>
      <c r="AY378" s="212" t="s">
        <v>137</v>
      </c>
    </row>
    <row r="379" spans="1:65" s="14" customFormat="1">
      <c r="B379" s="213"/>
      <c r="C379" s="214"/>
      <c r="D379" s="203" t="s">
        <v>146</v>
      </c>
      <c r="E379" s="215" t="s">
        <v>1</v>
      </c>
      <c r="F379" s="216" t="s">
        <v>149</v>
      </c>
      <c r="G379" s="214"/>
      <c r="H379" s="217">
        <v>439.5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146</v>
      </c>
      <c r="AU379" s="223" t="s">
        <v>91</v>
      </c>
      <c r="AV379" s="14" t="s">
        <v>144</v>
      </c>
      <c r="AW379" s="14" t="s">
        <v>38</v>
      </c>
      <c r="AX379" s="14" t="s">
        <v>89</v>
      </c>
      <c r="AY379" s="223" t="s">
        <v>137</v>
      </c>
    </row>
    <row r="380" spans="1:65" s="12" customFormat="1" ht="20.85" customHeight="1">
      <c r="B380" s="172"/>
      <c r="C380" s="173"/>
      <c r="D380" s="174" t="s">
        <v>80</v>
      </c>
      <c r="E380" s="186" t="s">
        <v>591</v>
      </c>
      <c r="F380" s="186" t="s">
        <v>592</v>
      </c>
      <c r="G380" s="173"/>
      <c r="H380" s="173"/>
      <c r="I380" s="176"/>
      <c r="J380" s="187">
        <f>BK380</f>
        <v>0</v>
      </c>
      <c r="K380" s="173"/>
      <c r="L380" s="178"/>
      <c r="M380" s="179"/>
      <c r="N380" s="180"/>
      <c r="O380" s="180"/>
      <c r="P380" s="181">
        <f>SUM(P381:P394)</f>
        <v>0</v>
      </c>
      <c r="Q380" s="180"/>
      <c r="R380" s="181">
        <f>SUM(R381:R394)</f>
        <v>0</v>
      </c>
      <c r="S380" s="180"/>
      <c r="T380" s="182">
        <f>SUM(T381:T394)</f>
        <v>0</v>
      </c>
      <c r="AR380" s="183" t="s">
        <v>89</v>
      </c>
      <c r="AT380" s="184" t="s">
        <v>80</v>
      </c>
      <c r="AU380" s="184" t="s">
        <v>91</v>
      </c>
      <c r="AY380" s="183" t="s">
        <v>137</v>
      </c>
      <c r="BK380" s="185">
        <f>SUM(BK381:BK394)</f>
        <v>0</v>
      </c>
    </row>
    <row r="381" spans="1:65" s="2" customFormat="1" ht="16.5" customHeight="1">
      <c r="A381" s="34"/>
      <c r="B381" s="35"/>
      <c r="C381" s="188" t="s">
        <v>593</v>
      </c>
      <c r="D381" s="188" t="s">
        <v>139</v>
      </c>
      <c r="E381" s="189" t="s">
        <v>594</v>
      </c>
      <c r="F381" s="190" t="s">
        <v>595</v>
      </c>
      <c r="G381" s="191" t="s">
        <v>240</v>
      </c>
      <c r="H381" s="192">
        <v>293.10000000000002</v>
      </c>
      <c r="I381" s="193"/>
      <c r="J381" s="194">
        <f>ROUND(I381*H381,2)</f>
        <v>0</v>
      </c>
      <c r="K381" s="190" t="s">
        <v>143</v>
      </c>
      <c r="L381" s="39"/>
      <c r="M381" s="195" t="s">
        <v>1</v>
      </c>
      <c r="N381" s="196" t="s">
        <v>46</v>
      </c>
      <c r="O381" s="71"/>
      <c r="P381" s="197">
        <f>O381*H381</f>
        <v>0</v>
      </c>
      <c r="Q381" s="197">
        <v>0</v>
      </c>
      <c r="R381" s="197">
        <f>Q381*H381</f>
        <v>0</v>
      </c>
      <c r="S381" s="197">
        <v>0</v>
      </c>
      <c r="T381" s="198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9" t="s">
        <v>144</v>
      </c>
      <c r="AT381" s="199" t="s">
        <v>139</v>
      </c>
      <c r="AU381" s="199" t="s">
        <v>155</v>
      </c>
      <c r="AY381" s="16" t="s">
        <v>137</v>
      </c>
      <c r="BE381" s="200">
        <f>IF(N381="základní",J381,0)</f>
        <v>0</v>
      </c>
      <c r="BF381" s="200">
        <f>IF(N381="snížená",J381,0)</f>
        <v>0</v>
      </c>
      <c r="BG381" s="200">
        <f>IF(N381="zákl. přenesená",J381,0)</f>
        <v>0</v>
      </c>
      <c r="BH381" s="200">
        <f>IF(N381="sníž. přenesená",J381,0)</f>
        <v>0</v>
      </c>
      <c r="BI381" s="200">
        <f>IF(N381="nulová",J381,0)</f>
        <v>0</v>
      </c>
      <c r="BJ381" s="16" t="s">
        <v>89</v>
      </c>
      <c r="BK381" s="200">
        <f>ROUND(I381*H381,2)</f>
        <v>0</v>
      </c>
      <c r="BL381" s="16" t="s">
        <v>144</v>
      </c>
      <c r="BM381" s="199" t="s">
        <v>596</v>
      </c>
    </row>
    <row r="382" spans="1:65" s="13" customFormat="1">
      <c r="B382" s="201"/>
      <c r="C382" s="202"/>
      <c r="D382" s="203" t="s">
        <v>146</v>
      </c>
      <c r="E382" s="204" t="s">
        <v>1</v>
      </c>
      <c r="F382" s="205" t="s">
        <v>597</v>
      </c>
      <c r="G382" s="202"/>
      <c r="H382" s="206">
        <v>3.3</v>
      </c>
      <c r="I382" s="207"/>
      <c r="J382" s="202"/>
      <c r="K382" s="202"/>
      <c r="L382" s="208"/>
      <c r="M382" s="209"/>
      <c r="N382" s="210"/>
      <c r="O382" s="210"/>
      <c r="P382" s="210"/>
      <c r="Q382" s="210"/>
      <c r="R382" s="210"/>
      <c r="S382" s="210"/>
      <c r="T382" s="211"/>
      <c r="AT382" s="212" t="s">
        <v>146</v>
      </c>
      <c r="AU382" s="212" t="s">
        <v>155</v>
      </c>
      <c r="AV382" s="13" t="s">
        <v>91</v>
      </c>
      <c r="AW382" s="13" t="s">
        <v>38</v>
      </c>
      <c r="AX382" s="13" t="s">
        <v>81</v>
      </c>
      <c r="AY382" s="212" t="s">
        <v>137</v>
      </c>
    </row>
    <row r="383" spans="1:65" s="13" customFormat="1">
      <c r="B383" s="201"/>
      <c r="C383" s="202"/>
      <c r="D383" s="203" t="s">
        <v>146</v>
      </c>
      <c r="E383" s="204" t="s">
        <v>1</v>
      </c>
      <c r="F383" s="205" t="s">
        <v>598</v>
      </c>
      <c r="G383" s="202"/>
      <c r="H383" s="206">
        <v>5.4</v>
      </c>
      <c r="I383" s="207"/>
      <c r="J383" s="202"/>
      <c r="K383" s="202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146</v>
      </c>
      <c r="AU383" s="212" t="s">
        <v>155</v>
      </c>
      <c r="AV383" s="13" t="s">
        <v>91</v>
      </c>
      <c r="AW383" s="13" t="s">
        <v>38</v>
      </c>
      <c r="AX383" s="13" t="s">
        <v>81</v>
      </c>
      <c r="AY383" s="212" t="s">
        <v>137</v>
      </c>
    </row>
    <row r="384" spans="1:65" s="13" customFormat="1">
      <c r="B384" s="201"/>
      <c r="C384" s="202"/>
      <c r="D384" s="203" t="s">
        <v>146</v>
      </c>
      <c r="E384" s="204" t="s">
        <v>1</v>
      </c>
      <c r="F384" s="205" t="s">
        <v>599</v>
      </c>
      <c r="G384" s="202"/>
      <c r="H384" s="206">
        <v>16.2</v>
      </c>
      <c r="I384" s="207"/>
      <c r="J384" s="202"/>
      <c r="K384" s="202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146</v>
      </c>
      <c r="AU384" s="212" t="s">
        <v>155</v>
      </c>
      <c r="AV384" s="13" t="s">
        <v>91</v>
      </c>
      <c r="AW384" s="13" t="s">
        <v>38</v>
      </c>
      <c r="AX384" s="13" t="s">
        <v>81</v>
      </c>
      <c r="AY384" s="212" t="s">
        <v>137</v>
      </c>
    </row>
    <row r="385" spans="1:65" s="13" customFormat="1">
      <c r="B385" s="201"/>
      <c r="C385" s="202"/>
      <c r="D385" s="203" t="s">
        <v>146</v>
      </c>
      <c r="E385" s="204" t="s">
        <v>1</v>
      </c>
      <c r="F385" s="205" t="s">
        <v>600</v>
      </c>
      <c r="G385" s="202"/>
      <c r="H385" s="206">
        <v>268.2</v>
      </c>
      <c r="I385" s="207"/>
      <c r="J385" s="202"/>
      <c r="K385" s="202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146</v>
      </c>
      <c r="AU385" s="212" t="s">
        <v>155</v>
      </c>
      <c r="AV385" s="13" t="s">
        <v>91</v>
      </c>
      <c r="AW385" s="13" t="s">
        <v>38</v>
      </c>
      <c r="AX385" s="13" t="s">
        <v>81</v>
      </c>
      <c r="AY385" s="212" t="s">
        <v>137</v>
      </c>
    </row>
    <row r="386" spans="1:65" s="14" customFormat="1">
      <c r="B386" s="213"/>
      <c r="C386" s="214"/>
      <c r="D386" s="203" t="s">
        <v>146</v>
      </c>
      <c r="E386" s="215" t="s">
        <v>1</v>
      </c>
      <c r="F386" s="216" t="s">
        <v>149</v>
      </c>
      <c r="G386" s="214"/>
      <c r="H386" s="217">
        <v>293.10000000000002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146</v>
      </c>
      <c r="AU386" s="223" t="s">
        <v>155</v>
      </c>
      <c r="AV386" s="14" t="s">
        <v>144</v>
      </c>
      <c r="AW386" s="14" t="s">
        <v>38</v>
      </c>
      <c r="AX386" s="14" t="s">
        <v>89</v>
      </c>
      <c r="AY386" s="223" t="s">
        <v>137</v>
      </c>
    </row>
    <row r="387" spans="1:65" s="2" customFormat="1" ht="16.5" customHeight="1">
      <c r="A387" s="34"/>
      <c r="B387" s="35"/>
      <c r="C387" s="188" t="s">
        <v>601</v>
      </c>
      <c r="D387" s="188" t="s">
        <v>139</v>
      </c>
      <c r="E387" s="189" t="s">
        <v>602</v>
      </c>
      <c r="F387" s="190" t="s">
        <v>603</v>
      </c>
      <c r="G387" s="191" t="s">
        <v>240</v>
      </c>
      <c r="H387" s="192">
        <v>293.10000000000002</v>
      </c>
      <c r="I387" s="193"/>
      <c r="J387" s="194">
        <f>ROUND(I387*H387,2)</f>
        <v>0</v>
      </c>
      <c r="K387" s="190" t="s">
        <v>143</v>
      </c>
      <c r="L387" s="39"/>
      <c r="M387" s="195" t="s">
        <v>1</v>
      </c>
      <c r="N387" s="196" t="s">
        <v>46</v>
      </c>
      <c r="O387" s="71"/>
      <c r="P387" s="197">
        <f>O387*H387</f>
        <v>0</v>
      </c>
      <c r="Q387" s="197">
        <v>0</v>
      </c>
      <c r="R387" s="197">
        <f>Q387*H387</f>
        <v>0</v>
      </c>
      <c r="S387" s="197">
        <v>0</v>
      </c>
      <c r="T387" s="198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9" t="s">
        <v>144</v>
      </c>
      <c r="AT387" s="199" t="s">
        <v>139</v>
      </c>
      <c r="AU387" s="199" t="s">
        <v>155</v>
      </c>
      <c r="AY387" s="16" t="s">
        <v>137</v>
      </c>
      <c r="BE387" s="200">
        <f>IF(N387="základní",J387,0)</f>
        <v>0</v>
      </c>
      <c r="BF387" s="200">
        <f>IF(N387="snížená",J387,0)</f>
        <v>0</v>
      </c>
      <c r="BG387" s="200">
        <f>IF(N387="zákl. přenesená",J387,0)</f>
        <v>0</v>
      </c>
      <c r="BH387" s="200">
        <f>IF(N387="sníž. přenesená",J387,0)</f>
        <v>0</v>
      </c>
      <c r="BI387" s="200">
        <f>IF(N387="nulová",J387,0)</f>
        <v>0</v>
      </c>
      <c r="BJ387" s="16" t="s">
        <v>89</v>
      </c>
      <c r="BK387" s="200">
        <f>ROUND(I387*H387,2)</f>
        <v>0</v>
      </c>
      <c r="BL387" s="16" t="s">
        <v>144</v>
      </c>
      <c r="BM387" s="199" t="s">
        <v>604</v>
      </c>
    </row>
    <row r="388" spans="1:65" s="13" customFormat="1">
      <c r="B388" s="201"/>
      <c r="C388" s="202"/>
      <c r="D388" s="203" t="s">
        <v>146</v>
      </c>
      <c r="E388" s="204" t="s">
        <v>1</v>
      </c>
      <c r="F388" s="205" t="s">
        <v>597</v>
      </c>
      <c r="G388" s="202"/>
      <c r="H388" s="206">
        <v>3.3</v>
      </c>
      <c r="I388" s="207"/>
      <c r="J388" s="202"/>
      <c r="K388" s="202"/>
      <c r="L388" s="208"/>
      <c r="M388" s="209"/>
      <c r="N388" s="210"/>
      <c r="O388" s="210"/>
      <c r="P388" s="210"/>
      <c r="Q388" s="210"/>
      <c r="R388" s="210"/>
      <c r="S388" s="210"/>
      <c r="T388" s="211"/>
      <c r="AT388" s="212" t="s">
        <v>146</v>
      </c>
      <c r="AU388" s="212" t="s">
        <v>155</v>
      </c>
      <c r="AV388" s="13" t="s">
        <v>91</v>
      </c>
      <c r="AW388" s="13" t="s">
        <v>38</v>
      </c>
      <c r="AX388" s="13" t="s">
        <v>81</v>
      </c>
      <c r="AY388" s="212" t="s">
        <v>137</v>
      </c>
    </row>
    <row r="389" spans="1:65" s="13" customFormat="1">
      <c r="B389" s="201"/>
      <c r="C389" s="202"/>
      <c r="D389" s="203" t="s">
        <v>146</v>
      </c>
      <c r="E389" s="204" t="s">
        <v>1</v>
      </c>
      <c r="F389" s="205" t="s">
        <v>598</v>
      </c>
      <c r="G389" s="202"/>
      <c r="H389" s="206">
        <v>5.4</v>
      </c>
      <c r="I389" s="207"/>
      <c r="J389" s="202"/>
      <c r="K389" s="202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146</v>
      </c>
      <c r="AU389" s="212" t="s">
        <v>155</v>
      </c>
      <c r="AV389" s="13" t="s">
        <v>91</v>
      </c>
      <c r="AW389" s="13" t="s">
        <v>38</v>
      </c>
      <c r="AX389" s="13" t="s">
        <v>81</v>
      </c>
      <c r="AY389" s="212" t="s">
        <v>137</v>
      </c>
    </row>
    <row r="390" spans="1:65" s="13" customFormat="1">
      <c r="B390" s="201"/>
      <c r="C390" s="202"/>
      <c r="D390" s="203" t="s">
        <v>146</v>
      </c>
      <c r="E390" s="204" t="s">
        <v>1</v>
      </c>
      <c r="F390" s="205" t="s">
        <v>599</v>
      </c>
      <c r="G390" s="202"/>
      <c r="H390" s="206">
        <v>16.2</v>
      </c>
      <c r="I390" s="207"/>
      <c r="J390" s="202"/>
      <c r="K390" s="202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146</v>
      </c>
      <c r="AU390" s="212" t="s">
        <v>155</v>
      </c>
      <c r="AV390" s="13" t="s">
        <v>91</v>
      </c>
      <c r="AW390" s="13" t="s">
        <v>38</v>
      </c>
      <c r="AX390" s="13" t="s">
        <v>81</v>
      </c>
      <c r="AY390" s="212" t="s">
        <v>137</v>
      </c>
    </row>
    <row r="391" spans="1:65" s="13" customFormat="1">
      <c r="B391" s="201"/>
      <c r="C391" s="202"/>
      <c r="D391" s="203" t="s">
        <v>146</v>
      </c>
      <c r="E391" s="204" t="s">
        <v>1</v>
      </c>
      <c r="F391" s="205" t="s">
        <v>600</v>
      </c>
      <c r="G391" s="202"/>
      <c r="H391" s="206">
        <v>268.2</v>
      </c>
      <c r="I391" s="207"/>
      <c r="J391" s="202"/>
      <c r="K391" s="202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146</v>
      </c>
      <c r="AU391" s="212" t="s">
        <v>155</v>
      </c>
      <c r="AV391" s="13" t="s">
        <v>91</v>
      </c>
      <c r="AW391" s="13" t="s">
        <v>38</v>
      </c>
      <c r="AX391" s="13" t="s">
        <v>81</v>
      </c>
      <c r="AY391" s="212" t="s">
        <v>137</v>
      </c>
    </row>
    <row r="392" spans="1:65" s="14" customFormat="1">
      <c r="B392" s="213"/>
      <c r="C392" s="214"/>
      <c r="D392" s="203" t="s">
        <v>146</v>
      </c>
      <c r="E392" s="215" t="s">
        <v>1</v>
      </c>
      <c r="F392" s="216" t="s">
        <v>149</v>
      </c>
      <c r="G392" s="214"/>
      <c r="H392" s="217">
        <v>293.10000000000002</v>
      </c>
      <c r="I392" s="218"/>
      <c r="J392" s="214"/>
      <c r="K392" s="214"/>
      <c r="L392" s="219"/>
      <c r="M392" s="220"/>
      <c r="N392" s="221"/>
      <c r="O392" s="221"/>
      <c r="P392" s="221"/>
      <c r="Q392" s="221"/>
      <c r="R392" s="221"/>
      <c r="S392" s="221"/>
      <c r="T392" s="222"/>
      <c r="AT392" s="223" t="s">
        <v>146</v>
      </c>
      <c r="AU392" s="223" t="s">
        <v>155</v>
      </c>
      <c r="AV392" s="14" t="s">
        <v>144</v>
      </c>
      <c r="AW392" s="14" t="s">
        <v>38</v>
      </c>
      <c r="AX392" s="14" t="s">
        <v>89</v>
      </c>
      <c r="AY392" s="223" t="s">
        <v>137</v>
      </c>
    </row>
    <row r="393" spans="1:65" s="2" customFormat="1" ht="16.5" customHeight="1">
      <c r="A393" s="34"/>
      <c r="B393" s="35"/>
      <c r="C393" s="188" t="s">
        <v>591</v>
      </c>
      <c r="D393" s="188" t="s">
        <v>139</v>
      </c>
      <c r="E393" s="189" t="s">
        <v>605</v>
      </c>
      <c r="F393" s="190" t="s">
        <v>606</v>
      </c>
      <c r="G393" s="191" t="s">
        <v>240</v>
      </c>
      <c r="H393" s="192">
        <v>5568.9</v>
      </c>
      <c r="I393" s="193"/>
      <c r="J393" s="194">
        <f>ROUND(I393*H393,2)</f>
        <v>0</v>
      </c>
      <c r="K393" s="190" t="s">
        <v>143</v>
      </c>
      <c r="L393" s="39"/>
      <c r="M393" s="195" t="s">
        <v>1</v>
      </c>
      <c r="N393" s="196" t="s">
        <v>46</v>
      </c>
      <c r="O393" s="71"/>
      <c r="P393" s="197">
        <f>O393*H393</f>
        <v>0</v>
      </c>
      <c r="Q393" s="197">
        <v>0</v>
      </c>
      <c r="R393" s="197">
        <f>Q393*H393</f>
        <v>0</v>
      </c>
      <c r="S393" s="197">
        <v>0</v>
      </c>
      <c r="T393" s="198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9" t="s">
        <v>144</v>
      </c>
      <c r="AT393" s="199" t="s">
        <v>139</v>
      </c>
      <c r="AU393" s="199" t="s">
        <v>155</v>
      </c>
      <c r="AY393" s="16" t="s">
        <v>137</v>
      </c>
      <c r="BE393" s="200">
        <f>IF(N393="základní",J393,0)</f>
        <v>0</v>
      </c>
      <c r="BF393" s="200">
        <f>IF(N393="snížená",J393,0)</f>
        <v>0</v>
      </c>
      <c r="BG393" s="200">
        <f>IF(N393="zákl. přenesená",J393,0)</f>
        <v>0</v>
      </c>
      <c r="BH393" s="200">
        <f>IF(N393="sníž. přenesená",J393,0)</f>
        <v>0</v>
      </c>
      <c r="BI393" s="200">
        <f>IF(N393="nulová",J393,0)</f>
        <v>0</v>
      </c>
      <c r="BJ393" s="16" t="s">
        <v>89</v>
      </c>
      <c r="BK393" s="200">
        <f>ROUND(I393*H393,2)</f>
        <v>0</v>
      </c>
      <c r="BL393" s="16" t="s">
        <v>144</v>
      </c>
      <c r="BM393" s="199" t="s">
        <v>607</v>
      </c>
    </row>
    <row r="394" spans="1:65" s="13" customFormat="1">
      <c r="B394" s="201"/>
      <c r="C394" s="202"/>
      <c r="D394" s="203" t="s">
        <v>146</v>
      </c>
      <c r="E394" s="204" t="s">
        <v>1</v>
      </c>
      <c r="F394" s="205" t="s">
        <v>608</v>
      </c>
      <c r="G394" s="202"/>
      <c r="H394" s="206">
        <v>5568.9</v>
      </c>
      <c r="I394" s="207"/>
      <c r="J394" s="202"/>
      <c r="K394" s="202"/>
      <c r="L394" s="208"/>
      <c r="M394" s="209"/>
      <c r="N394" s="210"/>
      <c r="O394" s="210"/>
      <c r="P394" s="210"/>
      <c r="Q394" s="210"/>
      <c r="R394" s="210"/>
      <c r="S394" s="210"/>
      <c r="T394" s="211"/>
      <c r="AT394" s="212" t="s">
        <v>146</v>
      </c>
      <c r="AU394" s="212" t="s">
        <v>155</v>
      </c>
      <c r="AV394" s="13" t="s">
        <v>91</v>
      </c>
      <c r="AW394" s="13" t="s">
        <v>38</v>
      </c>
      <c r="AX394" s="13" t="s">
        <v>89</v>
      </c>
      <c r="AY394" s="212" t="s">
        <v>137</v>
      </c>
    </row>
    <row r="395" spans="1:65" s="12" customFormat="1" ht="22.9" customHeight="1">
      <c r="B395" s="172"/>
      <c r="C395" s="173"/>
      <c r="D395" s="174" t="s">
        <v>80</v>
      </c>
      <c r="E395" s="186" t="s">
        <v>609</v>
      </c>
      <c r="F395" s="186" t="s">
        <v>610</v>
      </c>
      <c r="G395" s="173"/>
      <c r="H395" s="173"/>
      <c r="I395" s="176"/>
      <c r="J395" s="187">
        <f>BK395</f>
        <v>0</v>
      </c>
      <c r="K395" s="173"/>
      <c r="L395" s="178"/>
      <c r="M395" s="179"/>
      <c r="N395" s="180"/>
      <c r="O395" s="180"/>
      <c r="P395" s="181">
        <f>SUM(P396:P403)</f>
        <v>0</v>
      </c>
      <c r="Q395" s="180"/>
      <c r="R395" s="181">
        <f>SUM(R396:R403)</f>
        <v>0</v>
      </c>
      <c r="S395" s="180"/>
      <c r="T395" s="182">
        <f>SUM(T396:T403)</f>
        <v>0</v>
      </c>
      <c r="AR395" s="183" t="s">
        <v>89</v>
      </c>
      <c r="AT395" s="184" t="s">
        <v>80</v>
      </c>
      <c r="AU395" s="184" t="s">
        <v>89</v>
      </c>
      <c r="AY395" s="183" t="s">
        <v>137</v>
      </c>
      <c r="BK395" s="185">
        <f>SUM(BK396:BK403)</f>
        <v>0</v>
      </c>
    </row>
    <row r="396" spans="1:65" s="2" customFormat="1" ht="24.2" customHeight="1">
      <c r="A396" s="34"/>
      <c r="B396" s="35"/>
      <c r="C396" s="188" t="s">
        <v>611</v>
      </c>
      <c r="D396" s="188" t="s">
        <v>139</v>
      </c>
      <c r="E396" s="189" t="s">
        <v>612</v>
      </c>
      <c r="F396" s="190" t="s">
        <v>613</v>
      </c>
      <c r="G396" s="191" t="s">
        <v>240</v>
      </c>
      <c r="H396" s="192">
        <v>284.39999999999998</v>
      </c>
      <c r="I396" s="193"/>
      <c r="J396" s="194">
        <f>ROUND(I396*H396,2)</f>
        <v>0</v>
      </c>
      <c r="K396" s="190" t="s">
        <v>143</v>
      </c>
      <c r="L396" s="39"/>
      <c r="M396" s="195" t="s">
        <v>1</v>
      </c>
      <c r="N396" s="196" t="s">
        <v>46</v>
      </c>
      <c r="O396" s="71"/>
      <c r="P396" s="197">
        <f>O396*H396</f>
        <v>0</v>
      </c>
      <c r="Q396" s="197">
        <v>0</v>
      </c>
      <c r="R396" s="197">
        <f>Q396*H396</f>
        <v>0</v>
      </c>
      <c r="S396" s="197">
        <v>0</v>
      </c>
      <c r="T396" s="198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9" t="s">
        <v>144</v>
      </c>
      <c r="AT396" s="199" t="s">
        <v>139</v>
      </c>
      <c r="AU396" s="199" t="s">
        <v>91</v>
      </c>
      <c r="AY396" s="16" t="s">
        <v>137</v>
      </c>
      <c r="BE396" s="200">
        <f>IF(N396="základní",J396,0)</f>
        <v>0</v>
      </c>
      <c r="BF396" s="200">
        <f>IF(N396="snížená",J396,0)</f>
        <v>0</v>
      </c>
      <c r="BG396" s="200">
        <f>IF(N396="zákl. přenesená",J396,0)</f>
        <v>0</v>
      </c>
      <c r="BH396" s="200">
        <f>IF(N396="sníž. přenesená",J396,0)</f>
        <v>0</v>
      </c>
      <c r="BI396" s="200">
        <f>IF(N396="nulová",J396,0)</f>
        <v>0</v>
      </c>
      <c r="BJ396" s="16" t="s">
        <v>89</v>
      </c>
      <c r="BK396" s="200">
        <f>ROUND(I396*H396,2)</f>
        <v>0</v>
      </c>
      <c r="BL396" s="16" t="s">
        <v>144</v>
      </c>
      <c r="BM396" s="199" t="s">
        <v>614</v>
      </c>
    </row>
    <row r="397" spans="1:65" s="13" customFormat="1">
      <c r="B397" s="201"/>
      <c r="C397" s="202"/>
      <c r="D397" s="203" t="s">
        <v>146</v>
      </c>
      <c r="E397" s="204" t="s">
        <v>1</v>
      </c>
      <c r="F397" s="205" t="s">
        <v>599</v>
      </c>
      <c r="G397" s="202"/>
      <c r="H397" s="206">
        <v>16.2</v>
      </c>
      <c r="I397" s="207"/>
      <c r="J397" s="202"/>
      <c r="K397" s="202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146</v>
      </c>
      <c r="AU397" s="212" t="s">
        <v>91</v>
      </c>
      <c r="AV397" s="13" t="s">
        <v>91</v>
      </c>
      <c r="AW397" s="13" t="s">
        <v>38</v>
      </c>
      <c r="AX397" s="13" t="s">
        <v>81</v>
      </c>
      <c r="AY397" s="212" t="s">
        <v>137</v>
      </c>
    </row>
    <row r="398" spans="1:65" s="13" customFormat="1">
      <c r="B398" s="201"/>
      <c r="C398" s="202"/>
      <c r="D398" s="203" t="s">
        <v>146</v>
      </c>
      <c r="E398" s="204" t="s">
        <v>1</v>
      </c>
      <c r="F398" s="205" t="s">
        <v>600</v>
      </c>
      <c r="G398" s="202"/>
      <c r="H398" s="206">
        <v>268.2</v>
      </c>
      <c r="I398" s="207"/>
      <c r="J398" s="202"/>
      <c r="K398" s="202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146</v>
      </c>
      <c r="AU398" s="212" t="s">
        <v>91</v>
      </c>
      <c r="AV398" s="13" t="s">
        <v>91</v>
      </c>
      <c r="AW398" s="13" t="s">
        <v>38</v>
      </c>
      <c r="AX398" s="13" t="s">
        <v>81</v>
      </c>
      <c r="AY398" s="212" t="s">
        <v>137</v>
      </c>
    </row>
    <row r="399" spans="1:65" s="14" customFormat="1">
      <c r="B399" s="213"/>
      <c r="C399" s="214"/>
      <c r="D399" s="203" t="s">
        <v>146</v>
      </c>
      <c r="E399" s="215" t="s">
        <v>1</v>
      </c>
      <c r="F399" s="216" t="s">
        <v>149</v>
      </c>
      <c r="G399" s="214"/>
      <c r="H399" s="217">
        <v>284.39999999999998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146</v>
      </c>
      <c r="AU399" s="223" t="s">
        <v>91</v>
      </c>
      <c r="AV399" s="14" t="s">
        <v>144</v>
      </c>
      <c r="AW399" s="14" t="s">
        <v>38</v>
      </c>
      <c r="AX399" s="14" t="s">
        <v>89</v>
      </c>
      <c r="AY399" s="223" t="s">
        <v>137</v>
      </c>
    </row>
    <row r="400" spans="1:65" s="2" customFormat="1" ht="24.2" customHeight="1">
      <c r="A400" s="34"/>
      <c r="B400" s="35"/>
      <c r="C400" s="188" t="s">
        <v>615</v>
      </c>
      <c r="D400" s="188" t="s">
        <v>139</v>
      </c>
      <c r="E400" s="189" t="s">
        <v>616</v>
      </c>
      <c r="F400" s="190" t="s">
        <v>617</v>
      </c>
      <c r="G400" s="191" t="s">
        <v>240</v>
      </c>
      <c r="H400" s="192">
        <v>8.6999999999999993</v>
      </c>
      <c r="I400" s="193"/>
      <c r="J400" s="194">
        <f>ROUND(I400*H400,2)</f>
        <v>0</v>
      </c>
      <c r="K400" s="190" t="s">
        <v>143</v>
      </c>
      <c r="L400" s="39"/>
      <c r="M400" s="195" t="s">
        <v>1</v>
      </c>
      <c r="N400" s="196" t="s">
        <v>46</v>
      </c>
      <c r="O400" s="71"/>
      <c r="P400" s="197">
        <f>O400*H400</f>
        <v>0</v>
      </c>
      <c r="Q400" s="197">
        <v>0</v>
      </c>
      <c r="R400" s="197">
        <f>Q400*H400</f>
        <v>0</v>
      </c>
      <c r="S400" s="197">
        <v>0</v>
      </c>
      <c r="T400" s="198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9" t="s">
        <v>144</v>
      </c>
      <c r="AT400" s="199" t="s">
        <v>139</v>
      </c>
      <c r="AU400" s="199" t="s">
        <v>91</v>
      </c>
      <c r="AY400" s="16" t="s">
        <v>137</v>
      </c>
      <c r="BE400" s="200">
        <f>IF(N400="základní",J400,0)</f>
        <v>0</v>
      </c>
      <c r="BF400" s="200">
        <f>IF(N400="snížená",J400,0)</f>
        <v>0</v>
      </c>
      <c r="BG400" s="200">
        <f>IF(N400="zákl. přenesená",J400,0)</f>
        <v>0</v>
      </c>
      <c r="BH400" s="200">
        <f>IF(N400="sníž. přenesená",J400,0)</f>
        <v>0</v>
      </c>
      <c r="BI400" s="200">
        <f>IF(N400="nulová",J400,0)</f>
        <v>0</v>
      </c>
      <c r="BJ400" s="16" t="s">
        <v>89</v>
      </c>
      <c r="BK400" s="200">
        <f>ROUND(I400*H400,2)</f>
        <v>0</v>
      </c>
      <c r="BL400" s="16" t="s">
        <v>144</v>
      </c>
      <c r="BM400" s="199" t="s">
        <v>618</v>
      </c>
    </row>
    <row r="401" spans="1:65" s="13" customFormat="1">
      <c r="B401" s="201"/>
      <c r="C401" s="202"/>
      <c r="D401" s="203" t="s">
        <v>146</v>
      </c>
      <c r="E401" s="204" t="s">
        <v>1</v>
      </c>
      <c r="F401" s="205" t="s">
        <v>597</v>
      </c>
      <c r="G401" s="202"/>
      <c r="H401" s="206">
        <v>3.3</v>
      </c>
      <c r="I401" s="207"/>
      <c r="J401" s="202"/>
      <c r="K401" s="202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146</v>
      </c>
      <c r="AU401" s="212" t="s">
        <v>91</v>
      </c>
      <c r="AV401" s="13" t="s">
        <v>91</v>
      </c>
      <c r="AW401" s="13" t="s">
        <v>38</v>
      </c>
      <c r="AX401" s="13" t="s">
        <v>81</v>
      </c>
      <c r="AY401" s="212" t="s">
        <v>137</v>
      </c>
    </row>
    <row r="402" spans="1:65" s="13" customFormat="1">
      <c r="B402" s="201"/>
      <c r="C402" s="202"/>
      <c r="D402" s="203" t="s">
        <v>146</v>
      </c>
      <c r="E402" s="204" t="s">
        <v>1</v>
      </c>
      <c r="F402" s="205" t="s">
        <v>598</v>
      </c>
      <c r="G402" s="202"/>
      <c r="H402" s="206">
        <v>5.4</v>
      </c>
      <c r="I402" s="207"/>
      <c r="J402" s="202"/>
      <c r="K402" s="202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146</v>
      </c>
      <c r="AU402" s="212" t="s">
        <v>91</v>
      </c>
      <c r="AV402" s="13" t="s">
        <v>91</v>
      </c>
      <c r="AW402" s="13" t="s">
        <v>38</v>
      </c>
      <c r="AX402" s="13" t="s">
        <v>81</v>
      </c>
      <c r="AY402" s="212" t="s">
        <v>137</v>
      </c>
    </row>
    <row r="403" spans="1:65" s="14" customFormat="1">
      <c r="B403" s="213"/>
      <c r="C403" s="214"/>
      <c r="D403" s="203" t="s">
        <v>146</v>
      </c>
      <c r="E403" s="215" t="s">
        <v>1</v>
      </c>
      <c r="F403" s="216" t="s">
        <v>149</v>
      </c>
      <c r="G403" s="214"/>
      <c r="H403" s="217">
        <v>8.6999999999999993</v>
      </c>
      <c r="I403" s="218"/>
      <c r="J403" s="214"/>
      <c r="K403" s="214"/>
      <c r="L403" s="219"/>
      <c r="M403" s="220"/>
      <c r="N403" s="221"/>
      <c r="O403" s="221"/>
      <c r="P403" s="221"/>
      <c r="Q403" s="221"/>
      <c r="R403" s="221"/>
      <c r="S403" s="221"/>
      <c r="T403" s="222"/>
      <c r="AT403" s="223" t="s">
        <v>146</v>
      </c>
      <c r="AU403" s="223" t="s">
        <v>91</v>
      </c>
      <c r="AV403" s="14" t="s">
        <v>144</v>
      </c>
      <c r="AW403" s="14" t="s">
        <v>38</v>
      </c>
      <c r="AX403" s="14" t="s">
        <v>89</v>
      </c>
      <c r="AY403" s="223" t="s">
        <v>137</v>
      </c>
    </row>
    <row r="404" spans="1:65" s="12" customFormat="1" ht="22.9" customHeight="1">
      <c r="B404" s="172"/>
      <c r="C404" s="173"/>
      <c r="D404" s="174" t="s">
        <v>80</v>
      </c>
      <c r="E404" s="186" t="s">
        <v>619</v>
      </c>
      <c r="F404" s="186" t="s">
        <v>592</v>
      </c>
      <c r="G404" s="173"/>
      <c r="H404" s="173"/>
      <c r="I404" s="176"/>
      <c r="J404" s="187">
        <f>BK404</f>
        <v>0</v>
      </c>
      <c r="K404" s="173"/>
      <c r="L404" s="178"/>
      <c r="M404" s="179"/>
      <c r="N404" s="180"/>
      <c r="O404" s="180"/>
      <c r="P404" s="181">
        <f>P405</f>
        <v>0</v>
      </c>
      <c r="Q404" s="180"/>
      <c r="R404" s="181">
        <f>R405</f>
        <v>0</v>
      </c>
      <c r="S404" s="180"/>
      <c r="T404" s="182">
        <f>T405</f>
        <v>0</v>
      </c>
      <c r="AR404" s="183" t="s">
        <v>89</v>
      </c>
      <c r="AT404" s="184" t="s">
        <v>80</v>
      </c>
      <c r="AU404" s="184" t="s">
        <v>89</v>
      </c>
      <c r="AY404" s="183" t="s">
        <v>137</v>
      </c>
      <c r="BK404" s="185">
        <f>BK405</f>
        <v>0</v>
      </c>
    </row>
    <row r="405" spans="1:65" s="2" customFormat="1" ht="16.5" customHeight="1">
      <c r="A405" s="34"/>
      <c r="B405" s="35"/>
      <c r="C405" s="188" t="s">
        <v>620</v>
      </c>
      <c r="D405" s="188" t="s">
        <v>139</v>
      </c>
      <c r="E405" s="189" t="s">
        <v>621</v>
      </c>
      <c r="F405" s="190" t="s">
        <v>622</v>
      </c>
      <c r="G405" s="191" t="s">
        <v>240</v>
      </c>
      <c r="H405" s="192">
        <v>1066.9739999999999</v>
      </c>
      <c r="I405" s="193"/>
      <c r="J405" s="194">
        <f>ROUND(I405*H405,2)</f>
        <v>0</v>
      </c>
      <c r="K405" s="190" t="s">
        <v>143</v>
      </c>
      <c r="L405" s="39"/>
      <c r="M405" s="195" t="s">
        <v>1</v>
      </c>
      <c r="N405" s="196" t="s">
        <v>46</v>
      </c>
      <c r="O405" s="71"/>
      <c r="P405" s="197">
        <f>O405*H405</f>
        <v>0</v>
      </c>
      <c r="Q405" s="197">
        <v>0</v>
      </c>
      <c r="R405" s="197">
        <f>Q405*H405</f>
        <v>0</v>
      </c>
      <c r="S405" s="197">
        <v>0</v>
      </c>
      <c r="T405" s="198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9" t="s">
        <v>144</v>
      </c>
      <c r="AT405" s="199" t="s">
        <v>139</v>
      </c>
      <c r="AU405" s="199" t="s">
        <v>91</v>
      </c>
      <c r="AY405" s="16" t="s">
        <v>137</v>
      </c>
      <c r="BE405" s="200">
        <f>IF(N405="základní",J405,0)</f>
        <v>0</v>
      </c>
      <c r="BF405" s="200">
        <f>IF(N405="snížená",J405,0)</f>
        <v>0</v>
      </c>
      <c r="BG405" s="200">
        <f>IF(N405="zákl. přenesená",J405,0)</f>
        <v>0</v>
      </c>
      <c r="BH405" s="200">
        <f>IF(N405="sníž. přenesená",J405,0)</f>
        <v>0</v>
      </c>
      <c r="BI405" s="200">
        <f>IF(N405="nulová",J405,0)</f>
        <v>0</v>
      </c>
      <c r="BJ405" s="16" t="s">
        <v>89</v>
      </c>
      <c r="BK405" s="200">
        <f>ROUND(I405*H405,2)</f>
        <v>0</v>
      </c>
      <c r="BL405" s="16" t="s">
        <v>144</v>
      </c>
      <c r="BM405" s="199" t="s">
        <v>623</v>
      </c>
    </row>
    <row r="406" spans="1:65" s="12" customFormat="1" ht="25.9" customHeight="1">
      <c r="B406" s="172"/>
      <c r="C406" s="173"/>
      <c r="D406" s="174" t="s">
        <v>80</v>
      </c>
      <c r="E406" s="175" t="s">
        <v>249</v>
      </c>
      <c r="F406" s="175" t="s">
        <v>624</v>
      </c>
      <c r="G406" s="173"/>
      <c r="H406" s="173"/>
      <c r="I406" s="176"/>
      <c r="J406" s="177">
        <f>BK406</f>
        <v>0</v>
      </c>
      <c r="K406" s="173"/>
      <c r="L406" s="178"/>
      <c r="M406" s="179"/>
      <c r="N406" s="180"/>
      <c r="O406" s="180"/>
      <c r="P406" s="181">
        <f>P407</f>
        <v>0</v>
      </c>
      <c r="Q406" s="180"/>
      <c r="R406" s="181">
        <f>R407</f>
        <v>0</v>
      </c>
      <c r="S406" s="180"/>
      <c r="T406" s="182">
        <f>T407</f>
        <v>0</v>
      </c>
      <c r="AR406" s="183" t="s">
        <v>155</v>
      </c>
      <c r="AT406" s="184" t="s">
        <v>80</v>
      </c>
      <c r="AU406" s="184" t="s">
        <v>81</v>
      </c>
      <c r="AY406" s="183" t="s">
        <v>137</v>
      </c>
      <c r="BK406" s="185">
        <f>BK407</f>
        <v>0</v>
      </c>
    </row>
    <row r="407" spans="1:65" s="12" customFormat="1" ht="22.9" customHeight="1">
      <c r="B407" s="172"/>
      <c r="C407" s="173"/>
      <c r="D407" s="174" t="s">
        <v>80</v>
      </c>
      <c r="E407" s="186" t="s">
        <v>625</v>
      </c>
      <c r="F407" s="186" t="s">
        <v>626</v>
      </c>
      <c r="G407" s="173"/>
      <c r="H407" s="173"/>
      <c r="I407" s="176"/>
      <c r="J407" s="187">
        <f>BK407</f>
        <v>0</v>
      </c>
      <c r="K407" s="173"/>
      <c r="L407" s="178"/>
      <c r="M407" s="179"/>
      <c r="N407" s="180"/>
      <c r="O407" s="180"/>
      <c r="P407" s="181">
        <f>SUM(P408:P411)</f>
        <v>0</v>
      </c>
      <c r="Q407" s="180"/>
      <c r="R407" s="181">
        <f>SUM(R408:R411)</f>
        <v>0</v>
      </c>
      <c r="S407" s="180"/>
      <c r="T407" s="182">
        <f>SUM(T408:T411)</f>
        <v>0</v>
      </c>
      <c r="AR407" s="183" t="s">
        <v>155</v>
      </c>
      <c r="AT407" s="184" t="s">
        <v>80</v>
      </c>
      <c r="AU407" s="184" t="s">
        <v>89</v>
      </c>
      <c r="AY407" s="183" t="s">
        <v>137</v>
      </c>
      <c r="BK407" s="185">
        <f>SUM(BK408:BK411)</f>
        <v>0</v>
      </c>
    </row>
    <row r="408" spans="1:65" s="2" customFormat="1" ht="16.5" customHeight="1">
      <c r="A408" s="34"/>
      <c r="B408" s="35"/>
      <c r="C408" s="188" t="s">
        <v>627</v>
      </c>
      <c r="D408" s="188" t="s">
        <v>139</v>
      </c>
      <c r="E408" s="189" t="s">
        <v>628</v>
      </c>
      <c r="F408" s="190" t="s">
        <v>629</v>
      </c>
      <c r="G408" s="191" t="s">
        <v>630</v>
      </c>
      <c r="H408" s="192">
        <v>2</v>
      </c>
      <c r="I408" s="193"/>
      <c r="J408" s="194">
        <f>ROUND(I408*H408,2)</f>
        <v>0</v>
      </c>
      <c r="K408" s="190" t="s">
        <v>143</v>
      </c>
      <c r="L408" s="39"/>
      <c r="M408" s="195" t="s">
        <v>1</v>
      </c>
      <c r="N408" s="196" t="s">
        <v>46</v>
      </c>
      <c r="O408" s="71"/>
      <c r="P408" s="197">
        <f>O408*H408</f>
        <v>0</v>
      </c>
      <c r="Q408" s="197">
        <v>0</v>
      </c>
      <c r="R408" s="197">
        <f>Q408*H408</f>
        <v>0</v>
      </c>
      <c r="S408" s="197">
        <v>0</v>
      </c>
      <c r="T408" s="198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9" t="s">
        <v>452</v>
      </c>
      <c r="AT408" s="199" t="s">
        <v>139</v>
      </c>
      <c r="AU408" s="199" t="s">
        <v>91</v>
      </c>
      <c r="AY408" s="16" t="s">
        <v>137</v>
      </c>
      <c r="BE408" s="200">
        <f>IF(N408="základní",J408,0)</f>
        <v>0</v>
      </c>
      <c r="BF408" s="200">
        <f>IF(N408="snížená",J408,0)</f>
        <v>0</v>
      </c>
      <c r="BG408" s="200">
        <f>IF(N408="zákl. přenesená",J408,0)</f>
        <v>0</v>
      </c>
      <c r="BH408" s="200">
        <f>IF(N408="sníž. přenesená",J408,0)</f>
        <v>0</v>
      </c>
      <c r="BI408" s="200">
        <f>IF(N408="nulová",J408,0)</f>
        <v>0</v>
      </c>
      <c r="BJ408" s="16" t="s">
        <v>89</v>
      </c>
      <c r="BK408" s="200">
        <f>ROUND(I408*H408,2)</f>
        <v>0</v>
      </c>
      <c r="BL408" s="16" t="s">
        <v>452</v>
      </c>
      <c r="BM408" s="199" t="s">
        <v>631</v>
      </c>
    </row>
    <row r="409" spans="1:65" s="13" customFormat="1">
      <c r="B409" s="201"/>
      <c r="C409" s="202"/>
      <c r="D409" s="203" t="s">
        <v>146</v>
      </c>
      <c r="E409" s="204" t="s">
        <v>1</v>
      </c>
      <c r="F409" s="205" t="s">
        <v>91</v>
      </c>
      <c r="G409" s="202"/>
      <c r="H409" s="206">
        <v>2</v>
      </c>
      <c r="I409" s="207"/>
      <c r="J409" s="202"/>
      <c r="K409" s="202"/>
      <c r="L409" s="208"/>
      <c r="M409" s="209"/>
      <c r="N409" s="210"/>
      <c r="O409" s="210"/>
      <c r="P409" s="210"/>
      <c r="Q409" s="210"/>
      <c r="R409" s="210"/>
      <c r="S409" s="210"/>
      <c r="T409" s="211"/>
      <c r="AT409" s="212" t="s">
        <v>146</v>
      </c>
      <c r="AU409" s="212" t="s">
        <v>91</v>
      </c>
      <c r="AV409" s="13" t="s">
        <v>91</v>
      </c>
      <c r="AW409" s="13" t="s">
        <v>38</v>
      </c>
      <c r="AX409" s="13" t="s">
        <v>89</v>
      </c>
      <c r="AY409" s="212" t="s">
        <v>137</v>
      </c>
    </row>
    <row r="410" spans="1:65" s="2" customFormat="1" ht="16.5" customHeight="1">
      <c r="A410" s="34"/>
      <c r="B410" s="35"/>
      <c r="C410" s="188" t="s">
        <v>632</v>
      </c>
      <c r="D410" s="188" t="s">
        <v>139</v>
      </c>
      <c r="E410" s="189" t="s">
        <v>633</v>
      </c>
      <c r="F410" s="190" t="s">
        <v>634</v>
      </c>
      <c r="G410" s="191" t="s">
        <v>163</v>
      </c>
      <c r="H410" s="192">
        <v>308.7</v>
      </c>
      <c r="I410" s="193"/>
      <c r="J410" s="194">
        <f>ROUND(I410*H410,2)</f>
        <v>0</v>
      </c>
      <c r="K410" s="190" t="s">
        <v>143</v>
      </c>
      <c r="L410" s="39"/>
      <c r="M410" s="195" t="s">
        <v>1</v>
      </c>
      <c r="N410" s="196" t="s">
        <v>46</v>
      </c>
      <c r="O410" s="71"/>
      <c r="P410" s="197">
        <f>O410*H410</f>
        <v>0</v>
      </c>
      <c r="Q410" s="197">
        <v>0</v>
      </c>
      <c r="R410" s="197">
        <f>Q410*H410</f>
        <v>0</v>
      </c>
      <c r="S410" s="197">
        <v>0</v>
      </c>
      <c r="T410" s="198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9" t="s">
        <v>452</v>
      </c>
      <c r="AT410" s="199" t="s">
        <v>139</v>
      </c>
      <c r="AU410" s="199" t="s">
        <v>91</v>
      </c>
      <c r="AY410" s="16" t="s">
        <v>137</v>
      </c>
      <c r="BE410" s="200">
        <f>IF(N410="základní",J410,0)</f>
        <v>0</v>
      </c>
      <c r="BF410" s="200">
        <f>IF(N410="snížená",J410,0)</f>
        <v>0</v>
      </c>
      <c r="BG410" s="200">
        <f>IF(N410="zákl. přenesená",J410,0)</f>
        <v>0</v>
      </c>
      <c r="BH410" s="200">
        <f>IF(N410="sníž. přenesená",J410,0)</f>
        <v>0</v>
      </c>
      <c r="BI410" s="200">
        <f>IF(N410="nulová",J410,0)</f>
        <v>0</v>
      </c>
      <c r="BJ410" s="16" t="s">
        <v>89</v>
      </c>
      <c r="BK410" s="200">
        <f>ROUND(I410*H410,2)</f>
        <v>0</v>
      </c>
      <c r="BL410" s="16" t="s">
        <v>452</v>
      </c>
      <c r="BM410" s="199" t="s">
        <v>635</v>
      </c>
    </row>
    <row r="411" spans="1:65" s="13" customFormat="1">
      <c r="B411" s="201"/>
      <c r="C411" s="202"/>
      <c r="D411" s="203" t="s">
        <v>146</v>
      </c>
      <c r="E411" s="204" t="s">
        <v>1</v>
      </c>
      <c r="F411" s="205" t="s">
        <v>411</v>
      </c>
      <c r="G411" s="202"/>
      <c r="H411" s="206">
        <v>308.7</v>
      </c>
      <c r="I411" s="207"/>
      <c r="J411" s="202"/>
      <c r="K411" s="202"/>
      <c r="L411" s="208"/>
      <c r="M411" s="209"/>
      <c r="N411" s="210"/>
      <c r="O411" s="210"/>
      <c r="P411" s="210"/>
      <c r="Q411" s="210"/>
      <c r="R411" s="210"/>
      <c r="S411" s="210"/>
      <c r="T411" s="211"/>
      <c r="AT411" s="212" t="s">
        <v>146</v>
      </c>
      <c r="AU411" s="212" t="s">
        <v>91</v>
      </c>
      <c r="AV411" s="13" t="s">
        <v>91</v>
      </c>
      <c r="AW411" s="13" t="s">
        <v>38</v>
      </c>
      <c r="AX411" s="13" t="s">
        <v>89</v>
      </c>
      <c r="AY411" s="212" t="s">
        <v>137</v>
      </c>
    </row>
    <row r="412" spans="1:65" s="12" customFormat="1" ht="25.9" customHeight="1">
      <c r="B412" s="172"/>
      <c r="C412" s="173"/>
      <c r="D412" s="174" t="s">
        <v>80</v>
      </c>
      <c r="E412" s="175" t="s">
        <v>636</v>
      </c>
      <c r="F412" s="175" t="s">
        <v>637</v>
      </c>
      <c r="G412" s="173"/>
      <c r="H412" s="173"/>
      <c r="I412" s="176"/>
      <c r="J412" s="177">
        <f>BK412</f>
        <v>0</v>
      </c>
      <c r="K412" s="173"/>
      <c r="L412" s="178"/>
      <c r="M412" s="179"/>
      <c r="N412" s="180"/>
      <c r="O412" s="180"/>
      <c r="P412" s="181">
        <f>SUM(P413:P414)</f>
        <v>0</v>
      </c>
      <c r="Q412" s="180"/>
      <c r="R412" s="181">
        <f>SUM(R413:R414)</f>
        <v>0</v>
      </c>
      <c r="S412" s="180"/>
      <c r="T412" s="182">
        <f>SUM(T413:T414)</f>
        <v>0</v>
      </c>
      <c r="AR412" s="183" t="s">
        <v>144</v>
      </c>
      <c r="AT412" s="184" t="s">
        <v>80</v>
      </c>
      <c r="AU412" s="184" t="s">
        <v>81</v>
      </c>
      <c r="AY412" s="183" t="s">
        <v>137</v>
      </c>
      <c r="BK412" s="185">
        <f>SUM(BK413:BK414)</f>
        <v>0</v>
      </c>
    </row>
    <row r="413" spans="1:65" s="2" customFormat="1" ht="16.5" customHeight="1">
      <c r="A413" s="34"/>
      <c r="B413" s="35"/>
      <c r="C413" s="188" t="s">
        <v>638</v>
      </c>
      <c r="D413" s="188" t="s">
        <v>139</v>
      </c>
      <c r="E413" s="189" t="s">
        <v>639</v>
      </c>
      <c r="F413" s="190" t="s">
        <v>640</v>
      </c>
      <c r="G413" s="191" t="s">
        <v>169</v>
      </c>
      <c r="H413" s="192">
        <v>72</v>
      </c>
      <c r="I413" s="193"/>
      <c r="J413" s="194">
        <f>ROUND(I413*H413,2)</f>
        <v>0</v>
      </c>
      <c r="K413" s="190" t="s">
        <v>143</v>
      </c>
      <c r="L413" s="39"/>
      <c r="M413" s="195" t="s">
        <v>1</v>
      </c>
      <c r="N413" s="196" t="s">
        <v>46</v>
      </c>
      <c r="O413" s="71"/>
      <c r="P413" s="197">
        <f>O413*H413</f>
        <v>0</v>
      </c>
      <c r="Q413" s="197">
        <v>0</v>
      </c>
      <c r="R413" s="197">
        <f>Q413*H413</f>
        <v>0</v>
      </c>
      <c r="S413" s="197">
        <v>0</v>
      </c>
      <c r="T413" s="198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9" t="s">
        <v>641</v>
      </c>
      <c r="AT413" s="199" t="s">
        <v>139</v>
      </c>
      <c r="AU413" s="199" t="s">
        <v>89</v>
      </c>
      <c r="AY413" s="16" t="s">
        <v>137</v>
      </c>
      <c r="BE413" s="200">
        <f>IF(N413="základní",J413,0)</f>
        <v>0</v>
      </c>
      <c r="BF413" s="200">
        <f>IF(N413="snížená",J413,0)</f>
        <v>0</v>
      </c>
      <c r="BG413" s="200">
        <f>IF(N413="zákl. přenesená",J413,0)</f>
        <v>0</v>
      </c>
      <c r="BH413" s="200">
        <f>IF(N413="sníž. přenesená",J413,0)</f>
        <v>0</v>
      </c>
      <c r="BI413" s="200">
        <f>IF(N413="nulová",J413,0)</f>
        <v>0</v>
      </c>
      <c r="BJ413" s="16" t="s">
        <v>89</v>
      </c>
      <c r="BK413" s="200">
        <f>ROUND(I413*H413,2)</f>
        <v>0</v>
      </c>
      <c r="BL413" s="16" t="s">
        <v>641</v>
      </c>
      <c r="BM413" s="199" t="s">
        <v>642</v>
      </c>
    </row>
    <row r="414" spans="1:65" s="13" customFormat="1">
      <c r="B414" s="201"/>
      <c r="C414" s="202"/>
      <c r="D414" s="203" t="s">
        <v>146</v>
      </c>
      <c r="E414" s="204" t="s">
        <v>1</v>
      </c>
      <c r="F414" s="205" t="s">
        <v>643</v>
      </c>
      <c r="G414" s="202"/>
      <c r="H414" s="206">
        <v>72</v>
      </c>
      <c r="I414" s="207"/>
      <c r="J414" s="202"/>
      <c r="K414" s="202"/>
      <c r="L414" s="208"/>
      <c r="M414" s="209"/>
      <c r="N414" s="210"/>
      <c r="O414" s="210"/>
      <c r="P414" s="210"/>
      <c r="Q414" s="210"/>
      <c r="R414" s="210"/>
      <c r="S414" s="210"/>
      <c r="T414" s="211"/>
      <c r="AT414" s="212" t="s">
        <v>146</v>
      </c>
      <c r="AU414" s="212" t="s">
        <v>89</v>
      </c>
      <c r="AV414" s="13" t="s">
        <v>91</v>
      </c>
      <c r="AW414" s="13" t="s">
        <v>38</v>
      </c>
      <c r="AX414" s="13" t="s">
        <v>89</v>
      </c>
      <c r="AY414" s="212" t="s">
        <v>137</v>
      </c>
    </row>
    <row r="415" spans="1:65" s="12" customFormat="1" ht="25.9" customHeight="1">
      <c r="B415" s="172"/>
      <c r="C415" s="173"/>
      <c r="D415" s="174" t="s">
        <v>80</v>
      </c>
      <c r="E415" s="175" t="s">
        <v>814</v>
      </c>
      <c r="F415" s="175" t="s">
        <v>815</v>
      </c>
      <c r="G415" s="173"/>
      <c r="H415" s="173"/>
      <c r="I415" s="176"/>
      <c r="J415" s="177">
        <f>BK415</f>
        <v>0</v>
      </c>
      <c r="K415" s="173"/>
      <c r="L415" s="178"/>
      <c r="M415" s="179"/>
      <c r="N415" s="180"/>
      <c r="O415" s="180"/>
      <c r="P415" s="181">
        <f>P416</f>
        <v>0</v>
      </c>
      <c r="Q415" s="180"/>
      <c r="R415" s="181">
        <f>R416</f>
        <v>0</v>
      </c>
      <c r="S415" s="180"/>
      <c r="T415" s="182">
        <f>T416</f>
        <v>0</v>
      </c>
      <c r="AR415" s="183" t="s">
        <v>166</v>
      </c>
      <c r="AT415" s="184" t="s">
        <v>80</v>
      </c>
      <c r="AU415" s="184" t="s">
        <v>81</v>
      </c>
      <c r="AY415" s="183" t="s">
        <v>137</v>
      </c>
      <c r="BK415" s="185">
        <f>BK416</f>
        <v>0</v>
      </c>
    </row>
    <row r="416" spans="1:65" s="12" customFormat="1" ht="22.9" customHeight="1">
      <c r="B416" s="172"/>
      <c r="C416" s="173"/>
      <c r="D416" s="174" t="s">
        <v>80</v>
      </c>
      <c r="E416" s="186" t="s">
        <v>851</v>
      </c>
      <c r="F416" s="186" t="s">
        <v>645</v>
      </c>
      <c r="G416" s="173"/>
      <c r="H416" s="173"/>
      <c r="I416" s="176"/>
      <c r="J416" s="187">
        <f>BK416</f>
        <v>0</v>
      </c>
      <c r="K416" s="173"/>
      <c r="L416" s="178"/>
      <c r="M416" s="179"/>
      <c r="N416" s="180"/>
      <c r="O416" s="180"/>
      <c r="P416" s="181">
        <f>SUM(P417:P418)</f>
        <v>0</v>
      </c>
      <c r="Q416" s="180"/>
      <c r="R416" s="181">
        <f>SUM(R417:R418)</f>
        <v>0</v>
      </c>
      <c r="S416" s="180"/>
      <c r="T416" s="182">
        <f>SUM(T417:T418)</f>
        <v>0</v>
      </c>
      <c r="AR416" s="183" t="s">
        <v>166</v>
      </c>
      <c r="AT416" s="184" t="s">
        <v>80</v>
      </c>
      <c r="AU416" s="184" t="s">
        <v>89</v>
      </c>
      <c r="AY416" s="183" t="s">
        <v>137</v>
      </c>
      <c r="BK416" s="185">
        <f>SUM(BK417:BK418)</f>
        <v>0</v>
      </c>
    </row>
    <row r="417" spans="1:65" s="2" customFormat="1" ht="16.5" customHeight="1">
      <c r="A417" s="34"/>
      <c r="B417" s="35"/>
      <c r="C417" s="188" t="s">
        <v>646</v>
      </c>
      <c r="D417" s="188" t="s">
        <v>139</v>
      </c>
      <c r="E417" s="189" t="s">
        <v>647</v>
      </c>
      <c r="F417" s="190" t="s">
        <v>648</v>
      </c>
      <c r="G417" s="191" t="s">
        <v>649</v>
      </c>
      <c r="H417" s="192">
        <v>1</v>
      </c>
      <c r="I417" s="193"/>
      <c r="J417" s="194">
        <f>ROUND(I417*H417,2)</f>
        <v>0</v>
      </c>
      <c r="K417" s="190" t="s">
        <v>143</v>
      </c>
      <c r="L417" s="39"/>
      <c r="M417" s="195" t="s">
        <v>1</v>
      </c>
      <c r="N417" s="196" t="s">
        <v>46</v>
      </c>
      <c r="O417" s="71"/>
      <c r="P417" s="197">
        <f>O417*H417</f>
        <v>0</v>
      </c>
      <c r="Q417" s="197">
        <v>0</v>
      </c>
      <c r="R417" s="197">
        <f>Q417*H417</f>
        <v>0</v>
      </c>
      <c r="S417" s="197">
        <v>0</v>
      </c>
      <c r="T417" s="198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9" t="s">
        <v>650</v>
      </c>
      <c r="AT417" s="199" t="s">
        <v>139</v>
      </c>
      <c r="AU417" s="199" t="s">
        <v>91</v>
      </c>
      <c r="AY417" s="16" t="s">
        <v>137</v>
      </c>
      <c r="BE417" s="200">
        <f>IF(N417="základní",J417,0)</f>
        <v>0</v>
      </c>
      <c r="BF417" s="200">
        <f>IF(N417="snížená",J417,0)</f>
        <v>0</v>
      </c>
      <c r="BG417" s="200">
        <f>IF(N417="zákl. přenesená",J417,0)</f>
        <v>0</v>
      </c>
      <c r="BH417" s="200">
        <f>IF(N417="sníž. přenesená",J417,0)</f>
        <v>0</v>
      </c>
      <c r="BI417" s="200">
        <f>IF(N417="nulová",J417,0)</f>
        <v>0</v>
      </c>
      <c r="BJ417" s="16" t="s">
        <v>89</v>
      </c>
      <c r="BK417" s="200">
        <f>ROUND(I417*H417,2)</f>
        <v>0</v>
      </c>
      <c r="BL417" s="16" t="s">
        <v>650</v>
      </c>
      <c r="BM417" s="199" t="s">
        <v>651</v>
      </c>
    </row>
    <row r="418" spans="1:65" s="13" customFormat="1">
      <c r="B418" s="201"/>
      <c r="C418" s="202"/>
      <c r="D418" s="203" t="s">
        <v>146</v>
      </c>
      <c r="E418" s="204" t="s">
        <v>1</v>
      </c>
      <c r="F418" s="205" t="s">
        <v>89</v>
      </c>
      <c r="G418" s="202"/>
      <c r="H418" s="206">
        <v>1</v>
      </c>
      <c r="I418" s="207"/>
      <c r="J418" s="202"/>
      <c r="K418" s="202"/>
      <c r="L418" s="208"/>
      <c r="M418" s="234"/>
      <c r="N418" s="235"/>
      <c r="O418" s="235"/>
      <c r="P418" s="235"/>
      <c r="Q418" s="235"/>
      <c r="R418" s="235"/>
      <c r="S418" s="235"/>
      <c r="T418" s="236"/>
      <c r="AT418" s="212" t="s">
        <v>146</v>
      </c>
      <c r="AU418" s="212" t="s">
        <v>91</v>
      </c>
      <c r="AV418" s="13" t="s">
        <v>91</v>
      </c>
      <c r="AW418" s="13" t="s">
        <v>38</v>
      </c>
      <c r="AX418" s="13" t="s">
        <v>89</v>
      </c>
      <c r="AY418" s="212" t="s">
        <v>137</v>
      </c>
    </row>
    <row r="419" spans="1:65" s="2" customFormat="1" ht="6.95" customHeight="1">
      <c r="A419" s="34"/>
      <c r="B419" s="54"/>
      <c r="C419" s="55"/>
      <c r="D419" s="55"/>
      <c r="E419" s="55"/>
      <c r="F419" s="55"/>
      <c r="G419" s="55"/>
      <c r="H419" s="55"/>
      <c r="I419" s="55"/>
      <c r="J419" s="55"/>
      <c r="K419" s="55"/>
      <c r="L419" s="39"/>
      <c r="M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</row>
  </sheetData>
  <sheetProtection formatColumns="0" formatRows="0" autoFilter="0"/>
  <autoFilter ref="C129:K418"/>
  <mergeCells count="9">
    <mergeCell ref="E86:H86"/>
    <mergeCell ref="E120:H120"/>
    <mergeCell ref="E122:H122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7"/>
  <sheetViews>
    <sheetView showGridLines="0" topLeftCell="A197" workbookViewId="0">
      <selection activeCell="D2" sqref="D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6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98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38" t="str">
        <f>'Rekapitulace stavby'!K6</f>
        <v>DRNHOLEC, náměstí Svobody - rekonstrukce vodovodu</v>
      </c>
      <c r="F7" s="339"/>
      <c r="G7" s="339"/>
      <c r="H7" s="339"/>
      <c r="L7" s="19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0" t="s">
        <v>652</v>
      </c>
      <c r="F9" s="341"/>
      <c r="G9" s="341"/>
      <c r="H9" s="34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15. 6. 2023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2" t="str">
        <f>'Rekapitulace stavby'!E14</f>
        <v>Vyplň údaj</v>
      </c>
      <c r="F18" s="343"/>
      <c r="G18" s="343"/>
      <c r="H18" s="34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4" t="s">
        <v>1</v>
      </c>
      <c r="F27" s="344"/>
      <c r="G27" s="344"/>
      <c r="H27" s="34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ROUND((SUM(BE124:BE216)),  2)</f>
        <v>0</v>
      </c>
      <c r="G33" s="34"/>
      <c r="H33" s="34"/>
      <c r="I33" s="126">
        <v>0.21</v>
      </c>
      <c r="J33" s="125">
        <f>ROUND(((SUM(BE124:BE216))*I33),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ROUND((SUM(BF124:BF216)),  2)</f>
        <v>0</v>
      </c>
      <c r="G34" s="34"/>
      <c r="H34" s="34"/>
      <c r="I34" s="126">
        <v>0.15</v>
      </c>
      <c r="J34" s="125">
        <f>ROUND(((SUM(BF124:BF216))*I34),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ROUND((SUM(BG124:BG216)),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ROUND((SUM(BH124:BH216)),  2)</f>
        <v>0</v>
      </c>
      <c r="G36" s="34"/>
      <c r="H36" s="34"/>
      <c r="I36" s="126">
        <v>0.15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ROUND((SUM(BI124:BI216)),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102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36" t="str">
        <f>E7</f>
        <v>DRNHOLEC, náměstí Svobody - rekonstrukce vodovodu</v>
      </c>
      <c r="F84" s="337"/>
      <c r="G84" s="337"/>
      <c r="H84" s="337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99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05" t="str">
        <f>E9</f>
        <v>SO 01.2 - Přepojení vodovodních přípojek</v>
      </c>
      <c r="F86" s="335"/>
      <c r="G86" s="335"/>
      <c r="H86" s="335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Drnholec</v>
      </c>
      <c r="G88" s="36"/>
      <c r="H88" s="36"/>
      <c r="I88" s="28" t="s">
        <v>24</v>
      </c>
      <c r="J88" s="66" t="str">
        <f>IF(J12="","",J12)</f>
        <v>15. 6. 2023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103</v>
      </c>
      <c r="D93" s="146"/>
      <c r="E93" s="146"/>
      <c r="F93" s="146"/>
      <c r="G93" s="146"/>
      <c r="H93" s="146"/>
      <c r="I93" s="146"/>
      <c r="J93" s="147" t="s">
        <v>104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105</v>
      </c>
      <c r="D95" s="36"/>
      <c r="E95" s="36"/>
      <c r="F95" s="36"/>
      <c r="G95" s="36"/>
      <c r="H95" s="36"/>
      <c r="I95" s="36"/>
      <c r="J95" s="84">
        <f>J124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106</v>
      </c>
    </row>
    <row r="96" spans="1:47" s="9" customFormat="1" ht="24.95" customHeight="1">
      <c r="B96" s="149"/>
      <c r="C96" s="150"/>
      <c r="D96" s="151" t="s">
        <v>107</v>
      </c>
      <c r="E96" s="152"/>
      <c r="F96" s="152"/>
      <c r="G96" s="152"/>
      <c r="H96" s="152"/>
      <c r="I96" s="152"/>
      <c r="J96" s="153">
        <f>J125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108</v>
      </c>
      <c r="E97" s="158"/>
      <c r="F97" s="158"/>
      <c r="G97" s="158"/>
      <c r="H97" s="158"/>
      <c r="I97" s="158"/>
      <c r="J97" s="159">
        <f>J126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110</v>
      </c>
      <c r="E98" s="158"/>
      <c r="F98" s="158"/>
      <c r="G98" s="158"/>
      <c r="H98" s="158"/>
      <c r="I98" s="158"/>
      <c r="J98" s="159">
        <f>J163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111</v>
      </c>
      <c r="E99" s="158"/>
      <c r="F99" s="158"/>
      <c r="G99" s="158"/>
      <c r="H99" s="158"/>
      <c r="I99" s="158"/>
      <c r="J99" s="159">
        <f>J166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112</v>
      </c>
      <c r="E100" s="158"/>
      <c r="F100" s="158"/>
      <c r="G100" s="158"/>
      <c r="H100" s="158"/>
      <c r="I100" s="158"/>
      <c r="J100" s="159">
        <f>J173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113</v>
      </c>
      <c r="E101" s="158"/>
      <c r="F101" s="158"/>
      <c r="G101" s="158"/>
      <c r="H101" s="158"/>
      <c r="I101" s="158"/>
      <c r="J101" s="159">
        <f>J197</f>
        <v>0</v>
      </c>
      <c r="K101" s="156"/>
      <c r="L101" s="160"/>
    </row>
    <row r="102" spans="1:31" s="10" customFormat="1" ht="14.85" customHeight="1">
      <c r="B102" s="155"/>
      <c r="C102" s="156"/>
      <c r="D102" s="157" t="s">
        <v>114</v>
      </c>
      <c r="E102" s="158"/>
      <c r="F102" s="158"/>
      <c r="G102" s="158"/>
      <c r="H102" s="158"/>
      <c r="I102" s="158"/>
      <c r="J102" s="159">
        <f>J198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115</v>
      </c>
      <c r="E103" s="158"/>
      <c r="F103" s="158"/>
      <c r="G103" s="158"/>
      <c r="H103" s="158"/>
      <c r="I103" s="158"/>
      <c r="J103" s="159">
        <f>J208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116</v>
      </c>
      <c r="E104" s="158"/>
      <c r="F104" s="158"/>
      <c r="G104" s="158"/>
      <c r="H104" s="158"/>
      <c r="I104" s="158"/>
      <c r="J104" s="159">
        <f>J215</f>
        <v>0</v>
      </c>
      <c r="K104" s="156"/>
      <c r="L104" s="160"/>
    </row>
    <row r="105" spans="1:31" s="2" customFormat="1" ht="21.75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pans="1:31" s="2" customFormat="1" ht="6.95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4.95" customHeight="1">
      <c r="A111" s="34"/>
      <c r="B111" s="35"/>
      <c r="C111" s="22" t="s">
        <v>122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8" t="s">
        <v>16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336" t="str">
        <f>E7</f>
        <v>DRNHOLEC, náměstí Svobody - rekonstrukce vodovodu</v>
      </c>
      <c r="F114" s="337"/>
      <c r="G114" s="337"/>
      <c r="H114" s="337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8" t="s">
        <v>99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6.5" customHeight="1">
      <c r="A116" s="34"/>
      <c r="B116" s="35"/>
      <c r="C116" s="36"/>
      <c r="D116" s="36"/>
      <c r="E116" s="305" t="str">
        <f>E9</f>
        <v>SO 01.2 - Přepojení vodovodních přípojek</v>
      </c>
      <c r="F116" s="335"/>
      <c r="G116" s="335"/>
      <c r="H116" s="335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8" t="s">
        <v>22</v>
      </c>
      <c r="D118" s="36"/>
      <c r="E118" s="36"/>
      <c r="F118" s="26" t="str">
        <f>F12</f>
        <v>Drnholec</v>
      </c>
      <c r="G118" s="36"/>
      <c r="H118" s="36"/>
      <c r="I118" s="28" t="s">
        <v>24</v>
      </c>
      <c r="J118" s="66" t="str">
        <f>IF(J12="","",J12)</f>
        <v>15. 6. 2023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8" t="s">
        <v>30</v>
      </c>
      <c r="D120" s="36"/>
      <c r="E120" s="36"/>
      <c r="F120" s="26" t="str">
        <f>E15</f>
        <v>Vodovody a kanalizace Břeclav,a.s.</v>
      </c>
      <c r="G120" s="36"/>
      <c r="H120" s="36"/>
      <c r="I120" s="28" t="s">
        <v>36</v>
      </c>
      <c r="J120" s="32" t="str">
        <f>E21</f>
        <v>Jiří Třináctý, DiS.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8" t="s">
        <v>34</v>
      </c>
      <c r="D121" s="36"/>
      <c r="E121" s="36"/>
      <c r="F121" s="26" t="str">
        <f>IF(E18="","",E18)</f>
        <v>Vyplň údaj</v>
      </c>
      <c r="G121" s="36"/>
      <c r="H121" s="36"/>
      <c r="I121" s="28" t="s">
        <v>39</v>
      </c>
      <c r="J121" s="32" t="str">
        <f>E24</f>
        <v>Jiří Třináctý, DiS.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3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61"/>
      <c r="B123" s="162"/>
      <c r="C123" s="163" t="s">
        <v>123</v>
      </c>
      <c r="D123" s="164" t="s">
        <v>66</v>
      </c>
      <c r="E123" s="164" t="s">
        <v>62</v>
      </c>
      <c r="F123" s="164" t="s">
        <v>63</v>
      </c>
      <c r="G123" s="164" t="s">
        <v>124</v>
      </c>
      <c r="H123" s="164" t="s">
        <v>125</v>
      </c>
      <c r="I123" s="164" t="s">
        <v>126</v>
      </c>
      <c r="J123" s="164" t="s">
        <v>104</v>
      </c>
      <c r="K123" s="165" t="s">
        <v>127</v>
      </c>
      <c r="L123" s="166"/>
      <c r="M123" s="75" t="s">
        <v>1</v>
      </c>
      <c r="N123" s="76" t="s">
        <v>45</v>
      </c>
      <c r="O123" s="76" t="s">
        <v>128</v>
      </c>
      <c r="P123" s="76" t="s">
        <v>129</v>
      </c>
      <c r="Q123" s="76" t="s">
        <v>130</v>
      </c>
      <c r="R123" s="76" t="s">
        <v>131</v>
      </c>
      <c r="S123" s="76" t="s">
        <v>132</v>
      </c>
      <c r="T123" s="77" t="s">
        <v>133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" customHeight="1">
      <c r="A124" s="34"/>
      <c r="B124" s="35"/>
      <c r="C124" s="82" t="s">
        <v>134</v>
      </c>
      <c r="D124" s="36"/>
      <c r="E124" s="36"/>
      <c r="F124" s="36"/>
      <c r="G124" s="36"/>
      <c r="H124" s="36"/>
      <c r="I124" s="36"/>
      <c r="J124" s="167">
        <f>BK124</f>
        <v>0</v>
      </c>
      <c r="K124" s="36"/>
      <c r="L124" s="39"/>
      <c r="M124" s="78"/>
      <c r="N124" s="168"/>
      <c r="O124" s="79"/>
      <c r="P124" s="169">
        <f>P125</f>
        <v>0</v>
      </c>
      <c r="Q124" s="79"/>
      <c r="R124" s="169">
        <f>R125</f>
        <v>347.205735</v>
      </c>
      <c r="S124" s="79"/>
      <c r="T124" s="170">
        <f>T125</f>
        <v>43.0379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6" t="s">
        <v>80</v>
      </c>
      <c r="AU124" s="16" t="s">
        <v>106</v>
      </c>
      <c r="BK124" s="171">
        <f>BK125</f>
        <v>0</v>
      </c>
    </row>
    <row r="125" spans="1:65" s="12" customFormat="1" ht="25.9" customHeight="1">
      <c r="B125" s="172"/>
      <c r="C125" s="173"/>
      <c r="D125" s="174" t="s">
        <v>80</v>
      </c>
      <c r="E125" s="175" t="s">
        <v>135</v>
      </c>
      <c r="F125" s="175" t="s">
        <v>136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P126+P163+P166+P173+P197+P208+P215</f>
        <v>0</v>
      </c>
      <c r="Q125" s="180"/>
      <c r="R125" s="181">
        <f>R126+R163+R166+R173+R197+R208+R215</f>
        <v>347.205735</v>
      </c>
      <c r="S125" s="180"/>
      <c r="T125" s="182">
        <f>T126+T163+T166+T173+T197+T208+T215</f>
        <v>43.0379</v>
      </c>
      <c r="AR125" s="183" t="s">
        <v>89</v>
      </c>
      <c r="AT125" s="184" t="s">
        <v>80</v>
      </c>
      <c r="AU125" s="184" t="s">
        <v>81</v>
      </c>
      <c r="AY125" s="183" t="s">
        <v>137</v>
      </c>
      <c r="BK125" s="185">
        <f>BK126+BK163+BK166+BK173+BK197+BK208+BK215</f>
        <v>0</v>
      </c>
    </row>
    <row r="126" spans="1:65" s="12" customFormat="1" ht="22.9" customHeight="1">
      <c r="B126" s="172"/>
      <c r="C126" s="173"/>
      <c r="D126" s="174" t="s">
        <v>80</v>
      </c>
      <c r="E126" s="186" t="s">
        <v>89</v>
      </c>
      <c r="F126" s="186" t="s">
        <v>138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SUM(P127:P162)</f>
        <v>0</v>
      </c>
      <c r="Q126" s="180"/>
      <c r="R126" s="181">
        <f>SUM(R127:R162)</f>
        <v>345.83125999999999</v>
      </c>
      <c r="S126" s="180"/>
      <c r="T126" s="182">
        <f>SUM(T127:T162)</f>
        <v>42.993360000000003</v>
      </c>
      <c r="AR126" s="183" t="s">
        <v>89</v>
      </c>
      <c r="AT126" s="184" t="s">
        <v>80</v>
      </c>
      <c r="AU126" s="184" t="s">
        <v>89</v>
      </c>
      <c r="AY126" s="183" t="s">
        <v>137</v>
      </c>
      <c r="BK126" s="185">
        <f>SUM(BK127:BK162)</f>
        <v>0</v>
      </c>
    </row>
    <row r="127" spans="1:65" s="2" customFormat="1" ht="21.75" customHeight="1">
      <c r="A127" s="34"/>
      <c r="B127" s="35"/>
      <c r="C127" s="188" t="s">
        <v>89</v>
      </c>
      <c r="D127" s="188" t="s">
        <v>139</v>
      </c>
      <c r="E127" s="189" t="s">
        <v>653</v>
      </c>
      <c r="F127" s="190" t="s">
        <v>654</v>
      </c>
      <c r="G127" s="191" t="s">
        <v>142</v>
      </c>
      <c r="H127" s="192">
        <v>56.81</v>
      </c>
      <c r="I127" s="193"/>
      <c r="J127" s="194">
        <f>ROUND(I127*H127,2)</f>
        <v>0</v>
      </c>
      <c r="K127" s="190" t="s">
        <v>143</v>
      </c>
      <c r="L127" s="39"/>
      <c r="M127" s="195" t="s">
        <v>1</v>
      </c>
      <c r="N127" s="196" t="s">
        <v>46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0.44</v>
      </c>
      <c r="T127" s="198">
        <f>S127*H127</f>
        <v>24.996400000000001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144</v>
      </c>
      <c r="AT127" s="199" t="s">
        <v>139</v>
      </c>
      <c r="AU127" s="199" t="s">
        <v>91</v>
      </c>
      <c r="AY127" s="16" t="s">
        <v>137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6" t="s">
        <v>89</v>
      </c>
      <c r="BK127" s="200">
        <f>ROUND(I127*H127,2)</f>
        <v>0</v>
      </c>
      <c r="BL127" s="16" t="s">
        <v>144</v>
      </c>
      <c r="BM127" s="199" t="s">
        <v>655</v>
      </c>
    </row>
    <row r="128" spans="1:65" s="13" customFormat="1">
      <c r="B128" s="201"/>
      <c r="C128" s="202"/>
      <c r="D128" s="203" t="s">
        <v>146</v>
      </c>
      <c r="E128" s="204" t="s">
        <v>1</v>
      </c>
      <c r="F128" s="205" t="s">
        <v>656</v>
      </c>
      <c r="G128" s="202"/>
      <c r="H128" s="206">
        <v>5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146</v>
      </c>
      <c r="AU128" s="212" t="s">
        <v>91</v>
      </c>
      <c r="AV128" s="13" t="s">
        <v>91</v>
      </c>
      <c r="AW128" s="13" t="s">
        <v>38</v>
      </c>
      <c r="AX128" s="13" t="s">
        <v>81</v>
      </c>
      <c r="AY128" s="212" t="s">
        <v>137</v>
      </c>
    </row>
    <row r="129" spans="1:65" s="13" customFormat="1">
      <c r="B129" s="201"/>
      <c r="C129" s="202"/>
      <c r="D129" s="203" t="s">
        <v>146</v>
      </c>
      <c r="E129" s="204" t="s">
        <v>1</v>
      </c>
      <c r="F129" s="205" t="s">
        <v>657</v>
      </c>
      <c r="G129" s="202"/>
      <c r="H129" s="206">
        <v>51.81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146</v>
      </c>
      <c r="AU129" s="212" t="s">
        <v>91</v>
      </c>
      <c r="AV129" s="13" t="s">
        <v>91</v>
      </c>
      <c r="AW129" s="13" t="s">
        <v>38</v>
      </c>
      <c r="AX129" s="13" t="s">
        <v>81</v>
      </c>
      <c r="AY129" s="212" t="s">
        <v>137</v>
      </c>
    </row>
    <row r="130" spans="1:65" s="14" customFormat="1">
      <c r="B130" s="213"/>
      <c r="C130" s="214"/>
      <c r="D130" s="203" t="s">
        <v>146</v>
      </c>
      <c r="E130" s="215" t="s">
        <v>1</v>
      </c>
      <c r="F130" s="216" t="s">
        <v>149</v>
      </c>
      <c r="G130" s="214"/>
      <c r="H130" s="217">
        <v>56.81</v>
      </c>
      <c r="I130" s="218"/>
      <c r="J130" s="214"/>
      <c r="K130" s="214"/>
      <c r="L130" s="219"/>
      <c r="M130" s="220"/>
      <c r="N130" s="221"/>
      <c r="O130" s="221"/>
      <c r="P130" s="221"/>
      <c r="Q130" s="221"/>
      <c r="R130" s="221"/>
      <c r="S130" s="221"/>
      <c r="T130" s="222"/>
      <c r="AT130" s="223" t="s">
        <v>146</v>
      </c>
      <c r="AU130" s="223" t="s">
        <v>91</v>
      </c>
      <c r="AV130" s="14" t="s">
        <v>144</v>
      </c>
      <c r="AW130" s="14" t="s">
        <v>38</v>
      </c>
      <c r="AX130" s="14" t="s">
        <v>89</v>
      </c>
      <c r="AY130" s="223" t="s">
        <v>137</v>
      </c>
    </row>
    <row r="131" spans="1:65" s="2" customFormat="1" ht="21.75" customHeight="1">
      <c r="A131" s="34"/>
      <c r="B131" s="35"/>
      <c r="C131" s="188" t="s">
        <v>91</v>
      </c>
      <c r="D131" s="188" t="s">
        <v>139</v>
      </c>
      <c r="E131" s="189" t="s">
        <v>658</v>
      </c>
      <c r="F131" s="190" t="s">
        <v>659</v>
      </c>
      <c r="G131" s="191" t="s">
        <v>142</v>
      </c>
      <c r="H131" s="192">
        <v>5</v>
      </c>
      <c r="I131" s="193"/>
      <c r="J131" s="194">
        <f>ROUND(I131*H131,2)</f>
        <v>0</v>
      </c>
      <c r="K131" s="190" t="s">
        <v>143</v>
      </c>
      <c r="L131" s="39"/>
      <c r="M131" s="195" t="s">
        <v>1</v>
      </c>
      <c r="N131" s="196" t="s">
        <v>46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0.32500000000000001</v>
      </c>
      <c r="T131" s="198">
        <f>S131*H131</f>
        <v>1.625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144</v>
      </c>
      <c r="AT131" s="199" t="s">
        <v>139</v>
      </c>
      <c r="AU131" s="199" t="s">
        <v>91</v>
      </c>
      <c r="AY131" s="16" t="s">
        <v>137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144</v>
      </c>
      <c r="BM131" s="199" t="s">
        <v>660</v>
      </c>
    </row>
    <row r="132" spans="1:65" s="13" customFormat="1">
      <c r="B132" s="201"/>
      <c r="C132" s="202"/>
      <c r="D132" s="203" t="s">
        <v>146</v>
      </c>
      <c r="E132" s="204" t="s">
        <v>1</v>
      </c>
      <c r="F132" s="205" t="s">
        <v>661</v>
      </c>
      <c r="G132" s="202"/>
      <c r="H132" s="206">
        <v>5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146</v>
      </c>
      <c r="AU132" s="212" t="s">
        <v>91</v>
      </c>
      <c r="AV132" s="13" t="s">
        <v>91</v>
      </c>
      <c r="AW132" s="13" t="s">
        <v>38</v>
      </c>
      <c r="AX132" s="13" t="s">
        <v>89</v>
      </c>
      <c r="AY132" s="212" t="s">
        <v>137</v>
      </c>
    </row>
    <row r="133" spans="1:65" s="2" customFormat="1" ht="16.5" customHeight="1">
      <c r="A133" s="34"/>
      <c r="B133" s="35"/>
      <c r="C133" s="188" t="s">
        <v>155</v>
      </c>
      <c r="D133" s="188" t="s">
        <v>139</v>
      </c>
      <c r="E133" s="189" t="s">
        <v>662</v>
      </c>
      <c r="F133" s="190" t="s">
        <v>663</v>
      </c>
      <c r="G133" s="191" t="s">
        <v>142</v>
      </c>
      <c r="H133" s="192">
        <v>51.81</v>
      </c>
      <c r="I133" s="193"/>
      <c r="J133" s="194">
        <f>ROUND(I133*H133,2)</f>
        <v>0</v>
      </c>
      <c r="K133" s="190" t="s">
        <v>143</v>
      </c>
      <c r="L133" s="39"/>
      <c r="M133" s="195" t="s">
        <v>1</v>
      </c>
      <c r="N133" s="196" t="s">
        <v>46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0.316</v>
      </c>
      <c r="T133" s="198">
        <f>S133*H133</f>
        <v>16.371960000000001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144</v>
      </c>
      <c r="AT133" s="199" t="s">
        <v>139</v>
      </c>
      <c r="AU133" s="199" t="s">
        <v>91</v>
      </c>
      <c r="AY133" s="16" t="s">
        <v>137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144</v>
      </c>
      <c r="BM133" s="199" t="s">
        <v>664</v>
      </c>
    </row>
    <row r="134" spans="1:65" s="13" customFormat="1">
      <c r="B134" s="201"/>
      <c r="C134" s="202"/>
      <c r="D134" s="203" t="s">
        <v>146</v>
      </c>
      <c r="E134" s="204" t="s">
        <v>1</v>
      </c>
      <c r="F134" s="205" t="s">
        <v>665</v>
      </c>
      <c r="G134" s="202"/>
      <c r="H134" s="206">
        <v>51.81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146</v>
      </c>
      <c r="AU134" s="212" t="s">
        <v>91</v>
      </c>
      <c r="AV134" s="13" t="s">
        <v>91</v>
      </c>
      <c r="AW134" s="13" t="s">
        <v>38</v>
      </c>
      <c r="AX134" s="13" t="s">
        <v>89</v>
      </c>
      <c r="AY134" s="212" t="s">
        <v>137</v>
      </c>
    </row>
    <row r="135" spans="1:65" s="2" customFormat="1" ht="16.5" customHeight="1">
      <c r="A135" s="34"/>
      <c r="B135" s="35"/>
      <c r="C135" s="188" t="s">
        <v>144</v>
      </c>
      <c r="D135" s="188" t="s">
        <v>139</v>
      </c>
      <c r="E135" s="189" t="s">
        <v>666</v>
      </c>
      <c r="F135" s="190" t="s">
        <v>667</v>
      </c>
      <c r="G135" s="191" t="s">
        <v>169</v>
      </c>
      <c r="H135" s="192">
        <v>136</v>
      </c>
      <c r="I135" s="193"/>
      <c r="J135" s="194">
        <f>ROUND(I135*H135,2)</f>
        <v>0</v>
      </c>
      <c r="K135" s="190" t="s">
        <v>143</v>
      </c>
      <c r="L135" s="39"/>
      <c r="M135" s="195" t="s">
        <v>1</v>
      </c>
      <c r="N135" s="196" t="s">
        <v>46</v>
      </c>
      <c r="O135" s="71"/>
      <c r="P135" s="197">
        <f>O135*H135</f>
        <v>0</v>
      </c>
      <c r="Q135" s="197">
        <v>4.0000000000000003E-5</v>
      </c>
      <c r="R135" s="197">
        <f>Q135*H135</f>
        <v>5.4400000000000004E-3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144</v>
      </c>
      <c r="AT135" s="199" t="s">
        <v>139</v>
      </c>
      <c r="AU135" s="199" t="s">
        <v>91</v>
      </c>
      <c r="AY135" s="16" t="s">
        <v>137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144</v>
      </c>
      <c r="BM135" s="199" t="s">
        <v>668</v>
      </c>
    </row>
    <row r="136" spans="1:65" s="13" customFormat="1">
      <c r="B136" s="201"/>
      <c r="C136" s="202"/>
      <c r="D136" s="203" t="s">
        <v>146</v>
      </c>
      <c r="E136" s="204" t="s">
        <v>1</v>
      </c>
      <c r="F136" s="205" t="s">
        <v>669</v>
      </c>
      <c r="G136" s="202"/>
      <c r="H136" s="206">
        <v>136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146</v>
      </c>
      <c r="AU136" s="212" t="s">
        <v>91</v>
      </c>
      <c r="AV136" s="13" t="s">
        <v>91</v>
      </c>
      <c r="AW136" s="13" t="s">
        <v>38</v>
      </c>
      <c r="AX136" s="13" t="s">
        <v>89</v>
      </c>
      <c r="AY136" s="212" t="s">
        <v>137</v>
      </c>
    </row>
    <row r="137" spans="1:65" s="2" customFormat="1" ht="16.5" customHeight="1">
      <c r="A137" s="34"/>
      <c r="B137" s="35"/>
      <c r="C137" s="188" t="s">
        <v>166</v>
      </c>
      <c r="D137" s="188" t="s">
        <v>139</v>
      </c>
      <c r="E137" s="189" t="s">
        <v>179</v>
      </c>
      <c r="F137" s="190" t="s">
        <v>670</v>
      </c>
      <c r="G137" s="191" t="s">
        <v>163</v>
      </c>
      <c r="H137" s="192">
        <v>17</v>
      </c>
      <c r="I137" s="193"/>
      <c r="J137" s="194">
        <f>ROUND(I137*H137,2)</f>
        <v>0</v>
      </c>
      <c r="K137" s="190" t="s">
        <v>143</v>
      </c>
      <c r="L137" s="39"/>
      <c r="M137" s="195" t="s">
        <v>1</v>
      </c>
      <c r="N137" s="196" t="s">
        <v>46</v>
      </c>
      <c r="O137" s="71"/>
      <c r="P137" s="197">
        <f>O137*H137</f>
        <v>0</v>
      </c>
      <c r="Q137" s="197">
        <v>3.6900000000000002E-2</v>
      </c>
      <c r="R137" s="197">
        <f>Q137*H137</f>
        <v>0.62730000000000008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144</v>
      </c>
      <c r="AT137" s="199" t="s">
        <v>139</v>
      </c>
      <c r="AU137" s="199" t="s">
        <v>91</v>
      </c>
      <c r="AY137" s="16" t="s">
        <v>137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144</v>
      </c>
      <c r="BM137" s="199" t="s">
        <v>671</v>
      </c>
    </row>
    <row r="138" spans="1:65" s="13" customFormat="1">
      <c r="B138" s="201"/>
      <c r="C138" s="202"/>
      <c r="D138" s="203" t="s">
        <v>146</v>
      </c>
      <c r="E138" s="204" t="s">
        <v>1</v>
      </c>
      <c r="F138" s="205" t="s">
        <v>672</v>
      </c>
      <c r="G138" s="202"/>
      <c r="H138" s="206">
        <v>17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146</v>
      </c>
      <c r="AU138" s="212" t="s">
        <v>91</v>
      </c>
      <c r="AV138" s="13" t="s">
        <v>91</v>
      </c>
      <c r="AW138" s="13" t="s">
        <v>38</v>
      </c>
      <c r="AX138" s="13" t="s">
        <v>89</v>
      </c>
      <c r="AY138" s="212" t="s">
        <v>137</v>
      </c>
    </row>
    <row r="139" spans="1:65" s="2" customFormat="1" ht="16.5" customHeight="1">
      <c r="A139" s="34"/>
      <c r="B139" s="35"/>
      <c r="C139" s="188" t="s">
        <v>172</v>
      </c>
      <c r="D139" s="188" t="s">
        <v>139</v>
      </c>
      <c r="E139" s="189" t="s">
        <v>185</v>
      </c>
      <c r="F139" s="190" t="s">
        <v>186</v>
      </c>
      <c r="G139" s="191" t="s">
        <v>163</v>
      </c>
      <c r="H139" s="192">
        <v>17</v>
      </c>
      <c r="I139" s="193"/>
      <c r="J139" s="194">
        <f>ROUND(I139*H139,2)</f>
        <v>0</v>
      </c>
      <c r="K139" s="190" t="s">
        <v>143</v>
      </c>
      <c r="L139" s="39"/>
      <c r="M139" s="195" t="s">
        <v>1</v>
      </c>
      <c r="N139" s="196" t="s">
        <v>46</v>
      </c>
      <c r="O139" s="71"/>
      <c r="P139" s="197">
        <f>O139*H139</f>
        <v>0</v>
      </c>
      <c r="Q139" s="197">
        <v>3.6900000000000002E-2</v>
      </c>
      <c r="R139" s="197">
        <f>Q139*H139</f>
        <v>0.62730000000000008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144</v>
      </c>
      <c r="AT139" s="199" t="s">
        <v>139</v>
      </c>
      <c r="AU139" s="199" t="s">
        <v>91</v>
      </c>
      <c r="AY139" s="16" t="s">
        <v>137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144</v>
      </c>
      <c r="BM139" s="199" t="s">
        <v>673</v>
      </c>
    </row>
    <row r="140" spans="1:65" s="13" customFormat="1">
      <c r="B140" s="201"/>
      <c r="C140" s="202"/>
      <c r="D140" s="203" t="s">
        <v>146</v>
      </c>
      <c r="E140" s="204" t="s">
        <v>1</v>
      </c>
      <c r="F140" s="205" t="s">
        <v>674</v>
      </c>
      <c r="G140" s="202"/>
      <c r="H140" s="206">
        <v>17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146</v>
      </c>
      <c r="AU140" s="212" t="s">
        <v>91</v>
      </c>
      <c r="AV140" s="13" t="s">
        <v>91</v>
      </c>
      <c r="AW140" s="13" t="s">
        <v>38</v>
      </c>
      <c r="AX140" s="13" t="s">
        <v>89</v>
      </c>
      <c r="AY140" s="212" t="s">
        <v>137</v>
      </c>
    </row>
    <row r="141" spans="1:65" s="2" customFormat="1" ht="16.5" customHeight="1">
      <c r="A141" s="34"/>
      <c r="B141" s="35"/>
      <c r="C141" s="188" t="s">
        <v>178</v>
      </c>
      <c r="D141" s="188" t="s">
        <v>139</v>
      </c>
      <c r="E141" s="189" t="s">
        <v>199</v>
      </c>
      <c r="F141" s="190" t="s">
        <v>200</v>
      </c>
      <c r="G141" s="191" t="s">
        <v>193</v>
      </c>
      <c r="H141" s="192">
        <v>136</v>
      </c>
      <c r="I141" s="193"/>
      <c r="J141" s="194">
        <f>ROUND(I141*H141,2)</f>
        <v>0</v>
      </c>
      <c r="K141" s="190" t="s">
        <v>143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144</v>
      </c>
      <c r="AT141" s="199" t="s">
        <v>139</v>
      </c>
      <c r="AU141" s="199" t="s">
        <v>91</v>
      </c>
      <c r="AY141" s="16" t="s">
        <v>137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144</v>
      </c>
      <c r="BM141" s="199" t="s">
        <v>675</v>
      </c>
    </row>
    <row r="142" spans="1:65" s="13" customFormat="1">
      <c r="B142" s="201"/>
      <c r="C142" s="202"/>
      <c r="D142" s="203" t="s">
        <v>146</v>
      </c>
      <c r="E142" s="204" t="s">
        <v>1</v>
      </c>
      <c r="F142" s="205" t="s">
        <v>676</v>
      </c>
      <c r="G142" s="202"/>
      <c r="H142" s="206">
        <v>136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146</v>
      </c>
      <c r="AU142" s="212" t="s">
        <v>91</v>
      </c>
      <c r="AV142" s="13" t="s">
        <v>91</v>
      </c>
      <c r="AW142" s="13" t="s">
        <v>38</v>
      </c>
      <c r="AX142" s="13" t="s">
        <v>89</v>
      </c>
      <c r="AY142" s="212" t="s">
        <v>137</v>
      </c>
    </row>
    <row r="143" spans="1:65" s="2" customFormat="1" ht="21.75" customHeight="1">
      <c r="A143" s="34"/>
      <c r="B143" s="35"/>
      <c r="C143" s="188" t="s">
        <v>184</v>
      </c>
      <c r="D143" s="188" t="s">
        <v>139</v>
      </c>
      <c r="E143" s="189" t="s">
        <v>677</v>
      </c>
      <c r="F143" s="190" t="s">
        <v>678</v>
      </c>
      <c r="G143" s="191" t="s">
        <v>193</v>
      </c>
      <c r="H143" s="192">
        <v>184.5</v>
      </c>
      <c r="I143" s="193"/>
      <c r="J143" s="194">
        <f>ROUND(I143*H143,2)</f>
        <v>0</v>
      </c>
      <c r="K143" s="190" t="s">
        <v>143</v>
      </c>
      <c r="L143" s="39"/>
      <c r="M143" s="195" t="s">
        <v>1</v>
      </c>
      <c r="N143" s="196" t="s">
        <v>46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144</v>
      </c>
      <c r="AT143" s="199" t="s">
        <v>139</v>
      </c>
      <c r="AU143" s="199" t="s">
        <v>91</v>
      </c>
      <c r="AY143" s="16" t="s">
        <v>137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144</v>
      </c>
      <c r="BM143" s="199" t="s">
        <v>679</v>
      </c>
    </row>
    <row r="144" spans="1:65" s="13" customFormat="1">
      <c r="B144" s="201"/>
      <c r="C144" s="202"/>
      <c r="D144" s="203" t="s">
        <v>146</v>
      </c>
      <c r="E144" s="204" t="s">
        <v>1</v>
      </c>
      <c r="F144" s="205" t="s">
        <v>680</v>
      </c>
      <c r="G144" s="202"/>
      <c r="H144" s="206">
        <v>184.5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146</v>
      </c>
      <c r="AU144" s="212" t="s">
        <v>91</v>
      </c>
      <c r="AV144" s="13" t="s">
        <v>91</v>
      </c>
      <c r="AW144" s="13" t="s">
        <v>38</v>
      </c>
      <c r="AX144" s="13" t="s">
        <v>89</v>
      </c>
      <c r="AY144" s="212" t="s">
        <v>137</v>
      </c>
    </row>
    <row r="145" spans="1:65" s="2" customFormat="1" ht="16.5" customHeight="1">
      <c r="A145" s="34"/>
      <c r="B145" s="35"/>
      <c r="C145" s="188" t="s">
        <v>190</v>
      </c>
      <c r="D145" s="188" t="s">
        <v>139</v>
      </c>
      <c r="E145" s="189" t="s">
        <v>681</v>
      </c>
      <c r="F145" s="190" t="s">
        <v>682</v>
      </c>
      <c r="G145" s="191" t="s">
        <v>142</v>
      </c>
      <c r="H145" s="192">
        <v>370.5</v>
      </c>
      <c r="I145" s="193"/>
      <c r="J145" s="194">
        <f>ROUND(I145*H145,2)</f>
        <v>0</v>
      </c>
      <c r="K145" s="190" t="s">
        <v>143</v>
      </c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8.4000000000000003E-4</v>
      </c>
      <c r="R145" s="197">
        <f>Q145*H145</f>
        <v>0.31122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144</v>
      </c>
      <c r="AT145" s="199" t="s">
        <v>139</v>
      </c>
      <c r="AU145" s="199" t="s">
        <v>91</v>
      </c>
      <c r="AY145" s="16" t="s">
        <v>137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144</v>
      </c>
      <c r="BM145" s="199" t="s">
        <v>683</v>
      </c>
    </row>
    <row r="146" spans="1:65" s="13" customFormat="1">
      <c r="B146" s="201"/>
      <c r="C146" s="202"/>
      <c r="D146" s="203" t="s">
        <v>146</v>
      </c>
      <c r="E146" s="204" t="s">
        <v>1</v>
      </c>
      <c r="F146" s="205" t="s">
        <v>684</v>
      </c>
      <c r="G146" s="202"/>
      <c r="H146" s="206">
        <v>370.5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146</v>
      </c>
      <c r="AU146" s="212" t="s">
        <v>91</v>
      </c>
      <c r="AV146" s="13" t="s">
        <v>91</v>
      </c>
      <c r="AW146" s="13" t="s">
        <v>38</v>
      </c>
      <c r="AX146" s="13" t="s">
        <v>89</v>
      </c>
      <c r="AY146" s="212" t="s">
        <v>137</v>
      </c>
    </row>
    <row r="147" spans="1:65" s="2" customFormat="1" ht="16.5" customHeight="1">
      <c r="A147" s="34"/>
      <c r="B147" s="35"/>
      <c r="C147" s="188" t="s">
        <v>177</v>
      </c>
      <c r="D147" s="188" t="s">
        <v>139</v>
      </c>
      <c r="E147" s="189" t="s">
        <v>685</v>
      </c>
      <c r="F147" s="190" t="s">
        <v>686</v>
      </c>
      <c r="G147" s="191" t="s">
        <v>142</v>
      </c>
      <c r="H147" s="192">
        <v>370.5</v>
      </c>
      <c r="I147" s="193"/>
      <c r="J147" s="194">
        <f>ROUND(I147*H147,2)</f>
        <v>0</v>
      </c>
      <c r="K147" s="190" t="s">
        <v>143</v>
      </c>
      <c r="L147" s="39"/>
      <c r="M147" s="195" t="s">
        <v>1</v>
      </c>
      <c r="N147" s="196" t="s">
        <v>46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144</v>
      </c>
      <c r="AT147" s="199" t="s">
        <v>139</v>
      </c>
      <c r="AU147" s="199" t="s">
        <v>91</v>
      </c>
      <c r="AY147" s="16" t="s">
        <v>137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144</v>
      </c>
      <c r="BM147" s="199" t="s">
        <v>687</v>
      </c>
    </row>
    <row r="148" spans="1:65" s="13" customFormat="1">
      <c r="B148" s="201"/>
      <c r="C148" s="202"/>
      <c r="D148" s="203" t="s">
        <v>146</v>
      </c>
      <c r="E148" s="204" t="s">
        <v>1</v>
      </c>
      <c r="F148" s="205" t="s">
        <v>684</v>
      </c>
      <c r="G148" s="202"/>
      <c r="H148" s="206">
        <v>370.5</v>
      </c>
      <c r="I148" s="207"/>
      <c r="J148" s="202"/>
      <c r="K148" s="202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146</v>
      </c>
      <c r="AU148" s="212" t="s">
        <v>91</v>
      </c>
      <c r="AV148" s="13" t="s">
        <v>91</v>
      </c>
      <c r="AW148" s="13" t="s">
        <v>38</v>
      </c>
      <c r="AX148" s="13" t="s">
        <v>89</v>
      </c>
      <c r="AY148" s="212" t="s">
        <v>137</v>
      </c>
    </row>
    <row r="149" spans="1:65" s="2" customFormat="1" ht="21.75" customHeight="1">
      <c r="A149" s="34"/>
      <c r="B149" s="35"/>
      <c r="C149" s="188" t="s">
        <v>203</v>
      </c>
      <c r="D149" s="188" t="s">
        <v>139</v>
      </c>
      <c r="E149" s="189" t="s">
        <v>223</v>
      </c>
      <c r="F149" s="190" t="s">
        <v>224</v>
      </c>
      <c r="G149" s="191" t="s">
        <v>193</v>
      </c>
      <c r="H149" s="192">
        <v>184.5</v>
      </c>
      <c r="I149" s="193"/>
      <c r="J149" s="194">
        <f>ROUND(I149*H149,2)</f>
        <v>0</v>
      </c>
      <c r="K149" s="190" t="s">
        <v>143</v>
      </c>
      <c r="L149" s="39"/>
      <c r="M149" s="195" t="s">
        <v>1</v>
      </c>
      <c r="N149" s="196" t="s">
        <v>46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144</v>
      </c>
      <c r="AT149" s="199" t="s">
        <v>139</v>
      </c>
      <c r="AU149" s="199" t="s">
        <v>91</v>
      </c>
      <c r="AY149" s="16" t="s">
        <v>137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144</v>
      </c>
      <c r="BM149" s="199" t="s">
        <v>688</v>
      </c>
    </row>
    <row r="150" spans="1:65" s="13" customFormat="1">
      <c r="B150" s="201"/>
      <c r="C150" s="202"/>
      <c r="D150" s="203" t="s">
        <v>146</v>
      </c>
      <c r="E150" s="204" t="s">
        <v>1</v>
      </c>
      <c r="F150" s="205" t="s">
        <v>680</v>
      </c>
      <c r="G150" s="202"/>
      <c r="H150" s="206">
        <v>184.5</v>
      </c>
      <c r="I150" s="207"/>
      <c r="J150" s="202"/>
      <c r="K150" s="202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146</v>
      </c>
      <c r="AU150" s="212" t="s">
        <v>91</v>
      </c>
      <c r="AV150" s="13" t="s">
        <v>91</v>
      </c>
      <c r="AW150" s="13" t="s">
        <v>38</v>
      </c>
      <c r="AX150" s="13" t="s">
        <v>89</v>
      </c>
      <c r="AY150" s="212" t="s">
        <v>137</v>
      </c>
    </row>
    <row r="151" spans="1:65" s="2" customFormat="1" ht="24.2" customHeight="1">
      <c r="A151" s="34"/>
      <c r="B151" s="35"/>
      <c r="C151" s="188" t="s">
        <v>208</v>
      </c>
      <c r="D151" s="188" t="s">
        <v>139</v>
      </c>
      <c r="E151" s="189" t="s">
        <v>229</v>
      </c>
      <c r="F151" s="190" t="s">
        <v>230</v>
      </c>
      <c r="G151" s="191" t="s">
        <v>193</v>
      </c>
      <c r="H151" s="192">
        <v>1660.5</v>
      </c>
      <c r="I151" s="193"/>
      <c r="J151" s="194">
        <f>ROUND(I151*H151,2)</f>
        <v>0</v>
      </c>
      <c r="K151" s="190" t="s">
        <v>143</v>
      </c>
      <c r="L151" s="39"/>
      <c r="M151" s="195" t="s">
        <v>1</v>
      </c>
      <c r="N151" s="196" t="s">
        <v>46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144</v>
      </c>
      <c r="AT151" s="199" t="s">
        <v>139</v>
      </c>
      <c r="AU151" s="199" t="s">
        <v>91</v>
      </c>
      <c r="AY151" s="16" t="s">
        <v>137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144</v>
      </c>
      <c r="BM151" s="199" t="s">
        <v>689</v>
      </c>
    </row>
    <row r="152" spans="1:65" s="13" customFormat="1">
      <c r="B152" s="201"/>
      <c r="C152" s="202"/>
      <c r="D152" s="203" t="s">
        <v>146</v>
      </c>
      <c r="E152" s="204" t="s">
        <v>1</v>
      </c>
      <c r="F152" s="205" t="s">
        <v>690</v>
      </c>
      <c r="G152" s="202"/>
      <c r="H152" s="206">
        <v>1660.5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146</v>
      </c>
      <c r="AU152" s="212" t="s">
        <v>91</v>
      </c>
      <c r="AV152" s="13" t="s">
        <v>91</v>
      </c>
      <c r="AW152" s="13" t="s">
        <v>38</v>
      </c>
      <c r="AX152" s="13" t="s">
        <v>89</v>
      </c>
      <c r="AY152" s="212" t="s">
        <v>137</v>
      </c>
    </row>
    <row r="153" spans="1:65" s="2" customFormat="1" ht="16.5" customHeight="1">
      <c r="A153" s="34"/>
      <c r="B153" s="35"/>
      <c r="C153" s="188" t="s">
        <v>213</v>
      </c>
      <c r="D153" s="188" t="s">
        <v>139</v>
      </c>
      <c r="E153" s="189" t="s">
        <v>238</v>
      </c>
      <c r="F153" s="190" t="s">
        <v>239</v>
      </c>
      <c r="G153" s="191" t="s">
        <v>240</v>
      </c>
      <c r="H153" s="192">
        <v>369</v>
      </c>
      <c r="I153" s="193"/>
      <c r="J153" s="194">
        <f>ROUND(I153*H153,2)</f>
        <v>0</v>
      </c>
      <c r="K153" s="190" t="s">
        <v>143</v>
      </c>
      <c r="L153" s="39"/>
      <c r="M153" s="195" t="s">
        <v>1</v>
      </c>
      <c r="N153" s="196" t="s">
        <v>46</v>
      </c>
      <c r="O153" s="71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144</v>
      </c>
      <c r="AT153" s="199" t="s">
        <v>139</v>
      </c>
      <c r="AU153" s="199" t="s">
        <v>91</v>
      </c>
      <c r="AY153" s="16" t="s">
        <v>137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144</v>
      </c>
      <c r="BM153" s="199" t="s">
        <v>691</v>
      </c>
    </row>
    <row r="154" spans="1:65" s="13" customFormat="1">
      <c r="B154" s="201"/>
      <c r="C154" s="202"/>
      <c r="D154" s="203" t="s">
        <v>146</v>
      </c>
      <c r="E154" s="204" t="s">
        <v>1</v>
      </c>
      <c r="F154" s="205" t="s">
        <v>692</v>
      </c>
      <c r="G154" s="202"/>
      <c r="H154" s="206">
        <v>369</v>
      </c>
      <c r="I154" s="207"/>
      <c r="J154" s="202"/>
      <c r="K154" s="202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146</v>
      </c>
      <c r="AU154" s="212" t="s">
        <v>91</v>
      </c>
      <c r="AV154" s="13" t="s">
        <v>91</v>
      </c>
      <c r="AW154" s="13" t="s">
        <v>38</v>
      </c>
      <c r="AX154" s="13" t="s">
        <v>89</v>
      </c>
      <c r="AY154" s="212" t="s">
        <v>137</v>
      </c>
    </row>
    <row r="155" spans="1:65" s="2" customFormat="1" ht="16.5" customHeight="1">
      <c r="A155" s="34"/>
      <c r="B155" s="35"/>
      <c r="C155" s="188" t="s">
        <v>218</v>
      </c>
      <c r="D155" s="188" t="s">
        <v>139</v>
      </c>
      <c r="E155" s="189" t="s">
        <v>244</v>
      </c>
      <c r="F155" s="190" t="s">
        <v>245</v>
      </c>
      <c r="G155" s="191" t="s">
        <v>193</v>
      </c>
      <c r="H155" s="192">
        <v>131.375</v>
      </c>
      <c r="I155" s="193"/>
      <c r="J155" s="194">
        <f>ROUND(I155*H155,2)</f>
        <v>0</v>
      </c>
      <c r="K155" s="190" t="s">
        <v>143</v>
      </c>
      <c r="L155" s="39"/>
      <c r="M155" s="195" t="s">
        <v>1</v>
      </c>
      <c r="N155" s="196" t="s">
        <v>46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144</v>
      </c>
      <c r="AT155" s="199" t="s">
        <v>139</v>
      </c>
      <c r="AU155" s="199" t="s">
        <v>91</v>
      </c>
      <c r="AY155" s="16" t="s">
        <v>137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144</v>
      </c>
      <c r="BM155" s="199" t="s">
        <v>693</v>
      </c>
    </row>
    <row r="156" spans="1:65" s="13" customFormat="1">
      <c r="B156" s="201"/>
      <c r="C156" s="202"/>
      <c r="D156" s="203" t="s">
        <v>146</v>
      </c>
      <c r="E156" s="204" t="s">
        <v>1</v>
      </c>
      <c r="F156" s="205" t="s">
        <v>694</v>
      </c>
      <c r="G156" s="202"/>
      <c r="H156" s="206">
        <v>131.375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146</v>
      </c>
      <c r="AU156" s="212" t="s">
        <v>91</v>
      </c>
      <c r="AV156" s="13" t="s">
        <v>91</v>
      </c>
      <c r="AW156" s="13" t="s">
        <v>38</v>
      </c>
      <c r="AX156" s="13" t="s">
        <v>89</v>
      </c>
      <c r="AY156" s="212" t="s">
        <v>137</v>
      </c>
    </row>
    <row r="157" spans="1:65" s="2" customFormat="1" ht="16.5" customHeight="1">
      <c r="A157" s="34"/>
      <c r="B157" s="35"/>
      <c r="C157" s="224" t="s">
        <v>8</v>
      </c>
      <c r="D157" s="224" t="s">
        <v>249</v>
      </c>
      <c r="E157" s="225" t="s">
        <v>250</v>
      </c>
      <c r="F157" s="226" t="s">
        <v>251</v>
      </c>
      <c r="G157" s="227" t="s">
        <v>240</v>
      </c>
      <c r="H157" s="228">
        <v>262.75</v>
      </c>
      <c r="I157" s="229"/>
      <c r="J157" s="230">
        <f>ROUND(I157*H157,2)</f>
        <v>0</v>
      </c>
      <c r="K157" s="226" t="s">
        <v>143</v>
      </c>
      <c r="L157" s="231"/>
      <c r="M157" s="232" t="s">
        <v>1</v>
      </c>
      <c r="N157" s="233" t="s">
        <v>46</v>
      </c>
      <c r="O157" s="71"/>
      <c r="P157" s="197">
        <f>O157*H157</f>
        <v>0</v>
      </c>
      <c r="Q157" s="197">
        <v>1</v>
      </c>
      <c r="R157" s="197">
        <f>Q157*H157</f>
        <v>262.75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184</v>
      </c>
      <c r="AT157" s="199" t="s">
        <v>249</v>
      </c>
      <c r="AU157" s="199" t="s">
        <v>91</v>
      </c>
      <c r="AY157" s="16" t="s">
        <v>137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144</v>
      </c>
      <c r="BM157" s="199" t="s">
        <v>695</v>
      </c>
    </row>
    <row r="158" spans="1:65" s="13" customFormat="1">
      <c r="B158" s="201"/>
      <c r="C158" s="202"/>
      <c r="D158" s="203" t="s">
        <v>146</v>
      </c>
      <c r="E158" s="204" t="s">
        <v>1</v>
      </c>
      <c r="F158" s="205" t="s">
        <v>696</v>
      </c>
      <c r="G158" s="202"/>
      <c r="H158" s="206">
        <v>262.75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146</v>
      </c>
      <c r="AU158" s="212" t="s">
        <v>91</v>
      </c>
      <c r="AV158" s="13" t="s">
        <v>91</v>
      </c>
      <c r="AW158" s="13" t="s">
        <v>38</v>
      </c>
      <c r="AX158" s="13" t="s">
        <v>89</v>
      </c>
      <c r="AY158" s="212" t="s">
        <v>137</v>
      </c>
    </row>
    <row r="159" spans="1:65" s="2" customFormat="1" ht="16.5" customHeight="1">
      <c r="A159" s="34"/>
      <c r="B159" s="35"/>
      <c r="C159" s="188" t="s">
        <v>228</v>
      </c>
      <c r="D159" s="188" t="s">
        <v>139</v>
      </c>
      <c r="E159" s="189" t="s">
        <v>254</v>
      </c>
      <c r="F159" s="190" t="s">
        <v>255</v>
      </c>
      <c r="G159" s="191" t="s">
        <v>193</v>
      </c>
      <c r="H159" s="192">
        <v>40.755000000000003</v>
      </c>
      <c r="I159" s="193"/>
      <c r="J159" s="194">
        <f>ROUND(I159*H159,2)</f>
        <v>0</v>
      </c>
      <c r="K159" s="190" t="s">
        <v>143</v>
      </c>
      <c r="L159" s="39"/>
      <c r="M159" s="195" t="s">
        <v>1</v>
      </c>
      <c r="N159" s="196" t="s">
        <v>46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144</v>
      </c>
      <c r="AT159" s="199" t="s">
        <v>139</v>
      </c>
      <c r="AU159" s="199" t="s">
        <v>91</v>
      </c>
      <c r="AY159" s="16" t="s">
        <v>137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144</v>
      </c>
      <c r="BM159" s="199" t="s">
        <v>697</v>
      </c>
    </row>
    <row r="160" spans="1:65" s="13" customFormat="1">
      <c r="B160" s="201"/>
      <c r="C160" s="202"/>
      <c r="D160" s="203" t="s">
        <v>146</v>
      </c>
      <c r="E160" s="204" t="s">
        <v>1</v>
      </c>
      <c r="F160" s="205" t="s">
        <v>698</v>
      </c>
      <c r="G160" s="202"/>
      <c r="H160" s="206">
        <v>40.755000000000003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146</v>
      </c>
      <c r="AU160" s="212" t="s">
        <v>91</v>
      </c>
      <c r="AV160" s="13" t="s">
        <v>91</v>
      </c>
      <c r="AW160" s="13" t="s">
        <v>38</v>
      </c>
      <c r="AX160" s="13" t="s">
        <v>89</v>
      </c>
      <c r="AY160" s="212" t="s">
        <v>137</v>
      </c>
    </row>
    <row r="161" spans="1:65" s="2" customFormat="1" ht="16.5" customHeight="1">
      <c r="A161" s="34"/>
      <c r="B161" s="35"/>
      <c r="C161" s="224" t="s">
        <v>233</v>
      </c>
      <c r="D161" s="224" t="s">
        <v>249</v>
      </c>
      <c r="E161" s="225" t="s">
        <v>260</v>
      </c>
      <c r="F161" s="226" t="s">
        <v>261</v>
      </c>
      <c r="G161" s="227" t="s">
        <v>240</v>
      </c>
      <c r="H161" s="228">
        <v>81.510000000000005</v>
      </c>
      <c r="I161" s="229"/>
      <c r="J161" s="230">
        <f>ROUND(I161*H161,2)</f>
        <v>0</v>
      </c>
      <c r="K161" s="226" t="s">
        <v>143</v>
      </c>
      <c r="L161" s="231"/>
      <c r="M161" s="232" t="s">
        <v>1</v>
      </c>
      <c r="N161" s="233" t="s">
        <v>46</v>
      </c>
      <c r="O161" s="71"/>
      <c r="P161" s="197">
        <f>O161*H161</f>
        <v>0</v>
      </c>
      <c r="Q161" s="197">
        <v>1</v>
      </c>
      <c r="R161" s="197">
        <f>Q161*H161</f>
        <v>81.510000000000005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184</v>
      </c>
      <c r="AT161" s="199" t="s">
        <v>249</v>
      </c>
      <c r="AU161" s="199" t="s">
        <v>91</v>
      </c>
      <c r="AY161" s="16" t="s">
        <v>137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144</v>
      </c>
      <c r="BM161" s="199" t="s">
        <v>699</v>
      </c>
    </row>
    <row r="162" spans="1:65" s="13" customFormat="1">
      <c r="B162" s="201"/>
      <c r="C162" s="202"/>
      <c r="D162" s="203" t="s">
        <v>146</v>
      </c>
      <c r="E162" s="204" t="s">
        <v>1</v>
      </c>
      <c r="F162" s="205" t="s">
        <v>700</v>
      </c>
      <c r="G162" s="202"/>
      <c r="H162" s="206">
        <v>81.510000000000005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146</v>
      </c>
      <c r="AU162" s="212" t="s">
        <v>91</v>
      </c>
      <c r="AV162" s="13" t="s">
        <v>91</v>
      </c>
      <c r="AW162" s="13" t="s">
        <v>38</v>
      </c>
      <c r="AX162" s="13" t="s">
        <v>89</v>
      </c>
      <c r="AY162" s="212" t="s">
        <v>137</v>
      </c>
    </row>
    <row r="163" spans="1:65" s="12" customFormat="1" ht="22.9" customHeight="1">
      <c r="B163" s="172"/>
      <c r="C163" s="173"/>
      <c r="D163" s="174" t="s">
        <v>80</v>
      </c>
      <c r="E163" s="186" t="s">
        <v>144</v>
      </c>
      <c r="F163" s="186" t="s">
        <v>282</v>
      </c>
      <c r="G163" s="173"/>
      <c r="H163" s="173"/>
      <c r="I163" s="176"/>
      <c r="J163" s="187">
        <f>BK163</f>
        <v>0</v>
      </c>
      <c r="K163" s="173"/>
      <c r="L163" s="178"/>
      <c r="M163" s="179"/>
      <c r="N163" s="180"/>
      <c r="O163" s="180"/>
      <c r="P163" s="181">
        <f>SUM(P164:P165)</f>
        <v>0</v>
      </c>
      <c r="Q163" s="180"/>
      <c r="R163" s="181">
        <f>SUM(R164:R165)</f>
        <v>0</v>
      </c>
      <c r="S163" s="180"/>
      <c r="T163" s="182">
        <f>SUM(T164:T165)</f>
        <v>0</v>
      </c>
      <c r="AR163" s="183" t="s">
        <v>89</v>
      </c>
      <c r="AT163" s="184" t="s">
        <v>80</v>
      </c>
      <c r="AU163" s="184" t="s">
        <v>89</v>
      </c>
      <c r="AY163" s="183" t="s">
        <v>137</v>
      </c>
      <c r="BK163" s="185">
        <f>SUM(BK164:BK165)</f>
        <v>0</v>
      </c>
    </row>
    <row r="164" spans="1:65" s="2" customFormat="1" ht="16.5" customHeight="1">
      <c r="A164" s="34"/>
      <c r="B164" s="35"/>
      <c r="C164" s="188" t="s">
        <v>237</v>
      </c>
      <c r="D164" s="188" t="s">
        <v>139</v>
      </c>
      <c r="E164" s="189" t="s">
        <v>284</v>
      </c>
      <c r="F164" s="190" t="s">
        <v>285</v>
      </c>
      <c r="G164" s="191" t="s">
        <v>193</v>
      </c>
      <c r="H164" s="192">
        <v>12.35</v>
      </c>
      <c r="I164" s="193"/>
      <c r="J164" s="194">
        <f>ROUND(I164*H164,2)</f>
        <v>0</v>
      </c>
      <c r="K164" s="190" t="s">
        <v>143</v>
      </c>
      <c r="L164" s="39"/>
      <c r="M164" s="195" t="s">
        <v>1</v>
      </c>
      <c r="N164" s="196" t="s">
        <v>46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144</v>
      </c>
      <c r="AT164" s="199" t="s">
        <v>139</v>
      </c>
      <c r="AU164" s="199" t="s">
        <v>91</v>
      </c>
      <c r="AY164" s="16" t="s">
        <v>137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144</v>
      </c>
      <c r="BM164" s="199" t="s">
        <v>701</v>
      </c>
    </row>
    <row r="165" spans="1:65" s="13" customFormat="1">
      <c r="B165" s="201"/>
      <c r="C165" s="202"/>
      <c r="D165" s="203" t="s">
        <v>146</v>
      </c>
      <c r="E165" s="204" t="s">
        <v>1</v>
      </c>
      <c r="F165" s="205" t="s">
        <v>702</v>
      </c>
      <c r="G165" s="202"/>
      <c r="H165" s="206">
        <v>12.35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146</v>
      </c>
      <c r="AU165" s="212" t="s">
        <v>91</v>
      </c>
      <c r="AV165" s="13" t="s">
        <v>91</v>
      </c>
      <c r="AW165" s="13" t="s">
        <v>38</v>
      </c>
      <c r="AX165" s="13" t="s">
        <v>89</v>
      </c>
      <c r="AY165" s="212" t="s">
        <v>137</v>
      </c>
    </row>
    <row r="166" spans="1:65" s="12" customFormat="1" ht="22.9" customHeight="1">
      <c r="B166" s="172"/>
      <c r="C166" s="173"/>
      <c r="D166" s="174" t="s">
        <v>80</v>
      </c>
      <c r="E166" s="186" t="s">
        <v>166</v>
      </c>
      <c r="F166" s="186" t="s">
        <v>318</v>
      </c>
      <c r="G166" s="173"/>
      <c r="H166" s="173"/>
      <c r="I166" s="176"/>
      <c r="J166" s="187">
        <f>BK166</f>
        <v>0</v>
      </c>
      <c r="K166" s="173"/>
      <c r="L166" s="178"/>
      <c r="M166" s="179"/>
      <c r="N166" s="180"/>
      <c r="O166" s="180"/>
      <c r="P166" s="181">
        <f>SUM(P167:P172)</f>
        <v>0</v>
      </c>
      <c r="Q166" s="180"/>
      <c r="R166" s="181">
        <f>SUM(R167:R172)</f>
        <v>0</v>
      </c>
      <c r="S166" s="180"/>
      <c r="T166" s="182">
        <f>SUM(T167:T172)</f>
        <v>0</v>
      </c>
      <c r="AR166" s="183" t="s">
        <v>89</v>
      </c>
      <c r="AT166" s="184" t="s">
        <v>80</v>
      </c>
      <c r="AU166" s="184" t="s">
        <v>89</v>
      </c>
      <c r="AY166" s="183" t="s">
        <v>137</v>
      </c>
      <c r="BK166" s="185">
        <f>SUM(BK167:BK172)</f>
        <v>0</v>
      </c>
    </row>
    <row r="167" spans="1:65" s="2" customFormat="1" ht="16.5" customHeight="1">
      <c r="A167" s="34"/>
      <c r="B167" s="35"/>
      <c r="C167" s="188" t="s">
        <v>243</v>
      </c>
      <c r="D167" s="188" t="s">
        <v>139</v>
      </c>
      <c r="E167" s="189" t="s">
        <v>324</v>
      </c>
      <c r="F167" s="190" t="s">
        <v>325</v>
      </c>
      <c r="G167" s="191" t="s">
        <v>142</v>
      </c>
      <c r="H167" s="192">
        <v>56.81</v>
      </c>
      <c r="I167" s="193"/>
      <c r="J167" s="194">
        <f>ROUND(I167*H167,2)</f>
        <v>0</v>
      </c>
      <c r="K167" s="190" t="s">
        <v>143</v>
      </c>
      <c r="L167" s="39"/>
      <c r="M167" s="195" t="s">
        <v>1</v>
      </c>
      <c r="N167" s="196" t="s">
        <v>46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144</v>
      </c>
      <c r="AT167" s="199" t="s">
        <v>139</v>
      </c>
      <c r="AU167" s="199" t="s">
        <v>91</v>
      </c>
      <c r="AY167" s="16" t="s">
        <v>137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144</v>
      </c>
      <c r="BM167" s="199" t="s">
        <v>703</v>
      </c>
    </row>
    <row r="168" spans="1:65" s="13" customFormat="1">
      <c r="B168" s="201"/>
      <c r="C168" s="202"/>
      <c r="D168" s="203" t="s">
        <v>146</v>
      </c>
      <c r="E168" s="204" t="s">
        <v>1</v>
      </c>
      <c r="F168" s="205" t="s">
        <v>704</v>
      </c>
      <c r="G168" s="202"/>
      <c r="H168" s="206">
        <v>56.81</v>
      </c>
      <c r="I168" s="207"/>
      <c r="J168" s="202"/>
      <c r="K168" s="202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146</v>
      </c>
      <c r="AU168" s="212" t="s">
        <v>91</v>
      </c>
      <c r="AV168" s="13" t="s">
        <v>91</v>
      </c>
      <c r="AW168" s="13" t="s">
        <v>38</v>
      </c>
      <c r="AX168" s="13" t="s">
        <v>89</v>
      </c>
      <c r="AY168" s="212" t="s">
        <v>137</v>
      </c>
    </row>
    <row r="169" spans="1:65" s="2" customFormat="1" ht="16.5" customHeight="1">
      <c r="A169" s="34"/>
      <c r="B169" s="35"/>
      <c r="C169" s="188" t="s">
        <v>248</v>
      </c>
      <c r="D169" s="188" t="s">
        <v>139</v>
      </c>
      <c r="E169" s="189" t="s">
        <v>328</v>
      </c>
      <c r="F169" s="190" t="s">
        <v>329</v>
      </c>
      <c r="G169" s="191" t="s">
        <v>142</v>
      </c>
      <c r="H169" s="192">
        <v>56.81</v>
      </c>
      <c r="I169" s="193"/>
      <c r="J169" s="194">
        <f>ROUND(I169*H169,2)</f>
        <v>0</v>
      </c>
      <c r="K169" s="190" t="s">
        <v>143</v>
      </c>
      <c r="L169" s="39"/>
      <c r="M169" s="195" t="s">
        <v>1</v>
      </c>
      <c r="N169" s="196" t="s">
        <v>46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144</v>
      </c>
      <c r="AT169" s="199" t="s">
        <v>139</v>
      </c>
      <c r="AU169" s="199" t="s">
        <v>91</v>
      </c>
      <c r="AY169" s="16" t="s">
        <v>137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144</v>
      </c>
      <c r="BM169" s="199" t="s">
        <v>705</v>
      </c>
    </row>
    <row r="170" spans="1:65" s="13" customFormat="1">
      <c r="B170" s="201"/>
      <c r="C170" s="202"/>
      <c r="D170" s="203" t="s">
        <v>146</v>
      </c>
      <c r="E170" s="204" t="s">
        <v>1</v>
      </c>
      <c r="F170" s="205" t="s">
        <v>704</v>
      </c>
      <c r="G170" s="202"/>
      <c r="H170" s="206">
        <v>56.81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146</v>
      </c>
      <c r="AU170" s="212" t="s">
        <v>91</v>
      </c>
      <c r="AV170" s="13" t="s">
        <v>91</v>
      </c>
      <c r="AW170" s="13" t="s">
        <v>38</v>
      </c>
      <c r="AX170" s="13" t="s">
        <v>89</v>
      </c>
      <c r="AY170" s="212" t="s">
        <v>137</v>
      </c>
    </row>
    <row r="171" spans="1:65" s="2" customFormat="1" ht="16.5" customHeight="1">
      <c r="A171" s="34"/>
      <c r="B171" s="35"/>
      <c r="C171" s="188" t="s">
        <v>7</v>
      </c>
      <c r="D171" s="188" t="s">
        <v>139</v>
      </c>
      <c r="E171" s="189" t="s">
        <v>349</v>
      </c>
      <c r="F171" s="190" t="s">
        <v>350</v>
      </c>
      <c r="G171" s="191" t="s">
        <v>142</v>
      </c>
      <c r="H171" s="192">
        <v>56.81</v>
      </c>
      <c r="I171" s="193"/>
      <c r="J171" s="194">
        <f>ROUND(I171*H171,2)</f>
        <v>0</v>
      </c>
      <c r="K171" s="190" t="s">
        <v>143</v>
      </c>
      <c r="L171" s="39"/>
      <c r="M171" s="195" t="s">
        <v>1</v>
      </c>
      <c r="N171" s="196" t="s">
        <v>46</v>
      </c>
      <c r="O171" s="71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144</v>
      </c>
      <c r="AT171" s="199" t="s">
        <v>139</v>
      </c>
      <c r="AU171" s="199" t="s">
        <v>91</v>
      </c>
      <c r="AY171" s="16" t="s">
        <v>137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144</v>
      </c>
      <c r="BM171" s="199" t="s">
        <v>706</v>
      </c>
    </row>
    <row r="172" spans="1:65" s="13" customFormat="1">
      <c r="B172" s="201"/>
      <c r="C172" s="202"/>
      <c r="D172" s="203" t="s">
        <v>146</v>
      </c>
      <c r="E172" s="204" t="s">
        <v>1</v>
      </c>
      <c r="F172" s="205" t="s">
        <v>704</v>
      </c>
      <c r="G172" s="202"/>
      <c r="H172" s="206">
        <v>56.81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146</v>
      </c>
      <c r="AU172" s="212" t="s">
        <v>91</v>
      </c>
      <c r="AV172" s="13" t="s">
        <v>91</v>
      </c>
      <c r="AW172" s="13" t="s">
        <v>38</v>
      </c>
      <c r="AX172" s="13" t="s">
        <v>89</v>
      </c>
      <c r="AY172" s="212" t="s">
        <v>137</v>
      </c>
    </row>
    <row r="173" spans="1:65" s="12" customFormat="1" ht="22.9" customHeight="1">
      <c r="B173" s="172"/>
      <c r="C173" s="173"/>
      <c r="D173" s="174" t="s">
        <v>80</v>
      </c>
      <c r="E173" s="186" t="s">
        <v>184</v>
      </c>
      <c r="F173" s="186" t="s">
        <v>366</v>
      </c>
      <c r="G173" s="173"/>
      <c r="H173" s="173"/>
      <c r="I173" s="176"/>
      <c r="J173" s="187">
        <f>BK173</f>
        <v>0</v>
      </c>
      <c r="K173" s="173"/>
      <c r="L173" s="178"/>
      <c r="M173" s="179"/>
      <c r="N173" s="180"/>
      <c r="O173" s="180"/>
      <c r="P173" s="181">
        <f>SUM(P174:P196)</f>
        <v>0</v>
      </c>
      <c r="Q173" s="180"/>
      <c r="R173" s="181">
        <f>SUM(R174:R196)</f>
        <v>1.3744750000000001</v>
      </c>
      <c r="S173" s="180"/>
      <c r="T173" s="182">
        <f>SUM(T174:T196)</f>
        <v>4.4539999999999996E-2</v>
      </c>
      <c r="AR173" s="183" t="s">
        <v>89</v>
      </c>
      <c r="AT173" s="184" t="s">
        <v>80</v>
      </c>
      <c r="AU173" s="184" t="s">
        <v>89</v>
      </c>
      <c r="AY173" s="183" t="s">
        <v>137</v>
      </c>
      <c r="BK173" s="185">
        <f>SUM(BK174:BK196)</f>
        <v>0</v>
      </c>
    </row>
    <row r="174" spans="1:65" s="2" customFormat="1" ht="16.5" customHeight="1">
      <c r="A174" s="34"/>
      <c r="B174" s="35"/>
      <c r="C174" s="188" t="s">
        <v>259</v>
      </c>
      <c r="D174" s="188" t="s">
        <v>139</v>
      </c>
      <c r="E174" s="189" t="s">
        <v>707</v>
      </c>
      <c r="F174" s="190" t="s">
        <v>708</v>
      </c>
      <c r="G174" s="191" t="s">
        <v>163</v>
      </c>
      <c r="H174" s="192">
        <v>123.5</v>
      </c>
      <c r="I174" s="193"/>
      <c r="J174" s="194">
        <f>ROUND(I174*H174,2)</f>
        <v>0</v>
      </c>
      <c r="K174" s="190" t="s">
        <v>143</v>
      </c>
      <c r="L174" s="39"/>
      <c r="M174" s="195" t="s">
        <v>1</v>
      </c>
      <c r="N174" s="196" t="s">
        <v>46</v>
      </c>
      <c r="O174" s="71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144</v>
      </c>
      <c r="AT174" s="199" t="s">
        <v>139</v>
      </c>
      <c r="AU174" s="199" t="s">
        <v>91</v>
      </c>
      <c r="AY174" s="16" t="s">
        <v>137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144</v>
      </c>
      <c r="BM174" s="199" t="s">
        <v>709</v>
      </c>
    </row>
    <row r="175" spans="1:65" s="13" customFormat="1">
      <c r="B175" s="201"/>
      <c r="C175" s="202"/>
      <c r="D175" s="203" t="s">
        <v>146</v>
      </c>
      <c r="E175" s="204" t="s">
        <v>1</v>
      </c>
      <c r="F175" s="205" t="s">
        <v>710</v>
      </c>
      <c r="G175" s="202"/>
      <c r="H175" s="206">
        <v>123.5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146</v>
      </c>
      <c r="AU175" s="212" t="s">
        <v>91</v>
      </c>
      <c r="AV175" s="13" t="s">
        <v>91</v>
      </c>
      <c r="AW175" s="13" t="s">
        <v>38</v>
      </c>
      <c r="AX175" s="13" t="s">
        <v>89</v>
      </c>
      <c r="AY175" s="212" t="s">
        <v>137</v>
      </c>
    </row>
    <row r="176" spans="1:65" s="2" customFormat="1" ht="16.5" customHeight="1">
      <c r="A176" s="34"/>
      <c r="B176" s="35"/>
      <c r="C176" s="224" t="s">
        <v>264</v>
      </c>
      <c r="D176" s="224" t="s">
        <v>249</v>
      </c>
      <c r="E176" s="225" t="s">
        <v>711</v>
      </c>
      <c r="F176" s="226" t="s">
        <v>712</v>
      </c>
      <c r="G176" s="227" t="s">
        <v>163</v>
      </c>
      <c r="H176" s="228">
        <v>123.5</v>
      </c>
      <c r="I176" s="229"/>
      <c r="J176" s="230">
        <f>ROUND(I176*H176,2)</f>
        <v>0</v>
      </c>
      <c r="K176" s="226" t="s">
        <v>143</v>
      </c>
      <c r="L176" s="231"/>
      <c r="M176" s="232" t="s">
        <v>1</v>
      </c>
      <c r="N176" s="233" t="s">
        <v>46</v>
      </c>
      <c r="O176" s="71"/>
      <c r="P176" s="197">
        <f>O176*H176</f>
        <v>0</v>
      </c>
      <c r="Q176" s="197">
        <v>2.7E-4</v>
      </c>
      <c r="R176" s="197">
        <f>Q176*H176</f>
        <v>3.3345E-2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184</v>
      </c>
      <c r="AT176" s="199" t="s">
        <v>249</v>
      </c>
      <c r="AU176" s="199" t="s">
        <v>91</v>
      </c>
      <c r="AY176" s="16" t="s">
        <v>137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144</v>
      </c>
      <c r="BM176" s="199" t="s">
        <v>713</v>
      </c>
    </row>
    <row r="177" spans="1:65" s="13" customFormat="1">
      <c r="B177" s="201"/>
      <c r="C177" s="202"/>
      <c r="D177" s="203" t="s">
        <v>146</v>
      </c>
      <c r="E177" s="204" t="s">
        <v>1</v>
      </c>
      <c r="F177" s="205" t="s">
        <v>710</v>
      </c>
      <c r="G177" s="202"/>
      <c r="H177" s="206">
        <v>123.5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146</v>
      </c>
      <c r="AU177" s="212" t="s">
        <v>91</v>
      </c>
      <c r="AV177" s="13" t="s">
        <v>91</v>
      </c>
      <c r="AW177" s="13" t="s">
        <v>38</v>
      </c>
      <c r="AX177" s="13" t="s">
        <v>89</v>
      </c>
      <c r="AY177" s="212" t="s">
        <v>137</v>
      </c>
    </row>
    <row r="178" spans="1:65" s="2" customFormat="1" ht="16.5" customHeight="1">
      <c r="A178" s="34"/>
      <c r="B178" s="35"/>
      <c r="C178" s="188" t="s">
        <v>273</v>
      </c>
      <c r="D178" s="188" t="s">
        <v>139</v>
      </c>
      <c r="E178" s="189" t="s">
        <v>714</v>
      </c>
      <c r="F178" s="190" t="s">
        <v>715</v>
      </c>
      <c r="G178" s="191" t="s">
        <v>276</v>
      </c>
      <c r="H178" s="192">
        <v>17</v>
      </c>
      <c r="I178" s="193"/>
      <c r="J178" s="194">
        <f>ROUND(I178*H178,2)</f>
        <v>0</v>
      </c>
      <c r="K178" s="190" t="s">
        <v>143</v>
      </c>
      <c r="L178" s="39"/>
      <c r="M178" s="195" t="s">
        <v>1</v>
      </c>
      <c r="N178" s="196" t="s">
        <v>46</v>
      </c>
      <c r="O178" s="71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144</v>
      </c>
      <c r="AT178" s="199" t="s">
        <v>139</v>
      </c>
      <c r="AU178" s="199" t="s">
        <v>91</v>
      </c>
      <c r="AY178" s="16" t="s">
        <v>137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144</v>
      </c>
      <c r="BM178" s="199" t="s">
        <v>716</v>
      </c>
    </row>
    <row r="179" spans="1:65" s="13" customFormat="1">
      <c r="B179" s="201"/>
      <c r="C179" s="202"/>
      <c r="D179" s="203" t="s">
        <v>146</v>
      </c>
      <c r="E179" s="204" t="s">
        <v>1</v>
      </c>
      <c r="F179" s="205" t="s">
        <v>233</v>
      </c>
      <c r="G179" s="202"/>
      <c r="H179" s="206">
        <v>17</v>
      </c>
      <c r="I179" s="207"/>
      <c r="J179" s="202"/>
      <c r="K179" s="202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146</v>
      </c>
      <c r="AU179" s="212" t="s">
        <v>91</v>
      </c>
      <c r="AV179" s="13" t="s">
        <v>91</v>
      </c>
      <c r="AW179" s="13" t="s">
        <v>38</v>
      </c>
      <c r="AX179" s="13" t="s">
        <v>89</v>
      </c>
      <c r="AY179" s="212" t="s">
        <v>137</v>
      </c>
    </row>
    <row r="180" spans="1:65" s="2" customFormat="1" ht="16.5" customHeight="1">
      <c r="A180" s="34"/>
      <c r="B180" s="35"/>
      <c r="C180" s="224" t="s">
        <v>278</v>
      </c>
      <c r="D180" s="224" t="s">
        <v>249</v>
      </c>
      <c r="E180" s="225" t="s">
        <v>717</v>
      </c>
      <c r="F180" s="226" t="s">
        <v>718</v>
      </c>
      <c r="G180" s="227" t="s">
        <v>276</v>
      </c>
      <c r="H180" s="228">
        <v>17</v>
      </c>
      <c r="I180" s="229"/>
      <c r="J180" s="230">
        <f>ROUND(I180*H180,2)</f>
        <v>0</v>
      </c>
      <c r="K180" s="226" t="s">
        <v>1</v>
      </c>
      <c r="L180" s="231"/>
      <c r="M180" s="232" t="s">
        <v>1</v>
      </c>
      <c r="N180" s="233" t="s">
        <v>46</v>
      </c>
      <c r="O180" s="71"/>
      <c r="P180" s="197">
        <f>O180*H180</f>
        <v>0</v>
      </c>
      <c r="Q180" s="197">
        <v>1.6000000000000001E-4</v>
      </c>
      <c r="R180" s="197">
        <f>Q180*H180</f>
        <v>2.7200000000000002E-3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184</v>
      </c>
      <c r="AT180" s="199" t="s">
        <v>249</v>
      </c>
      <c r="AU180" s="199" t="s">
        <v>91</v>
      </c>
      <c r="AY180" s="16" t="s">
        <v>137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144</v>
      </c>
      <c r="BM180" s="199" t="s">
        <v>719</v>
      </c>
    </row>
    <row r="181" spans="1:65" s="2" customFormat="1" ht="16.5" customHeight="1">
      <c r="A181" s="34"/>
      <c r="B181" s="35"/>
      <c r="C181" s="188" t="s">
        <v>283</v>
      </c>
      <c r="D181" s="188" t="s">
        <v>139</v>
      </c>
      <c r="E181" s="189" t="s">
        <v>720</v>
      </c>
      <c r="F181" s="190" t="s">
        <v>721</v>
      </c>
      <c r="G181" s="191" t="s">
        <v>276</v>
      </c>
      <c r="H181" s="192">
        <v>17</v>
      </c>
      <c r="I181" s="193"/>
      <c r="J181" s="194">
        <f>ROUND(I181*H181,2)</f>
        <v>0</v>
      </c>
      <c r="K181" s="190" t="s">
        <v>143</v>
      </c>
      <c r="L181" s="39"/>
      <c r="M181" s="195" t="s">
        <v>1</v>
      </c>
      <c r="N181" s="196" t="s">
        <v>46</v>
      </c>
      <c r="O181" s="71"/>
      <c r="P181" s="197">
        <f>O181*H181</f>
        <v>0</v>
      </c>
      <c r="Q181" s="197">
        <v>2.0000000000000002E-5</v>
      </c>
      <c r="R181" s="197">
        <f>Q181*H181</f>
        <v>3.4000000000000002E-4</v>
      </c>
      <c r="S181" s="197">
        <v>2.6199999999999999E-3</v>
      </c>
      <c r="T181" s="198">
        <f>S181*H181</f>
        <v>4.4539999999999996E-2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144</v>
      </c>
      <c r="AT181" s="199" t="s">
        <v>139</v>
      </c>
      <c r="AU181" s="199" t="s">
        <v>91</v>
      </c>
      <c r="AY181" s="16" t="s">
        <v>137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144</v>
      </c>
      <c r="BM181" s="199" t="s">
        <v>722</v>
      </c>
    </row>
    <row r="182" spans="1:65" s="13" customFormat="1">
      <c r="B182" s="201"/>
      <c r="C182" s="202"/>
      <c r="D182" s="203" t="s">
        <v>146</v>
      </c>
      <c r="E182" s="204" t="s">
        <v>1</v>
      </c>
      <c r="F182" s="205" t="s">
        <v>233</v>
      </c>
      <c r="G182" s="202"/>
      <c r="H182" s="206">
        <v>17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146</v>
      </c>
      <c r="AU182" s="212" t="s">
        <v>91</v>
      </c>
      <c r="AV182" s="13" t="s">
        <v>91</v>
      </c>
      <c r="AW182" s="13" t="s">
        <v>38</v>
      </c>
      <c r="AX182" s="13" t="s">
        <v>89</v>
      </c>
      <c r="AY182" s="212" t="s">
        <v>137</v>
      </c>
    </row>
    <row r="183" spans="1:65" s="2" customFormat="1" ht="16.5" customHeight="1">
      <c r="A183" s="34"/>
      <c r="B183" s="35"/>
      <c r="C183" s="224" t="s">
        <v>289</v>
      </c>
      <c r="D183" s="224" t="s">
        <v>249</v>
      </c>
      <c r="E183" s="225" t="s">
        <v>723</v>
      </c>
      <c r="F183" s="226" t="s">
        <v>724</v>
      </c>
      <c r="G183" s="227" t="s">
        <v>276</v>
      </c>
      <c r="H183" s="228">
        <v>17</v>
      </c>
      <c r="I183" s="229"/>
      <c r="J183" s="230">
        <f>ROUND(I183*H183,2)</f>
        <v>0</v>
      </c>
      <c r="K183" s="226" t="s">
        <v>143</v>
      </c>
      <c r="L183" s="231"/>
      <c r="M183" s="232" t="s">
        <v>1</v>
      </c>
      <c r="N183" s="233" t="s">
        <v>46</v>
      </c>
      <c r="O183" s="71"/>
      <c r="P183" s="197">
        <f>O183*H183</f>
        <v>0</v>
      </c>
      <c r="Q183" s="197">
        <v>1.8799999999999999E-3</v>
      </c>
      <c r="R183" s="197">
        <f>Q183*H183</f>
        <v>3.1960000000000002E-2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184</v>
      </c>
      <c r="AT183" s="199" t="s">
        <v>249</v>
      </c>
      <c r="AU183" s="199" t="s">
        <v>91</v>
      </c>
      <c r="AY183" s="16" t="s">
        <v>137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144</v>
      </c>
      <c r="BM183" s="199" t="s">
        <v>725</v>
      </c>
    </row>
    <row r="184" spans="1:65" s="13" customFormat="1">
      <c r="B184" s="201"/>
      <c r="C184" s="202"/>
      <c r="D184" s="203" t="s">
        <v>146</v>
      </c>
      <c r="E184" s="204" t="s">
        <v>1</v>
      </c>
      <c r="F184" s="205" t="s">
        <v>233</v>
      </c>
      <c r="G184" s="202"/>
      <c r="H184" s="206">
        <v>17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146</v>
      </c>
      <c r="AU184" s="212" t="s">
        <v>91</v>
      </c>
      <c r="AV184" s="13" t="s">
        <v>91</v>
      </c>
      <c r="AW184" s="13" t="s">
        <v>38</v>
      </c>
      <c r="AX184" s="13" t="s">
        <v>89</v>
      </c>
      <c r="AY184" s="212" t="s">
        <v>137</v>
      </c>
    </row>
    <row r="185" spans="1:65" s="2" customFormat="1" ht="16.5" customHeight="1">
      <c r="A185" s="34"/>
      <c r="B185" s="35"/>
      <c r="C185" s="224" t="s">
        <v>294</v>
      </c>
      <c r="D185" s="224" t="s">
        <v>249</v>
      </c>
      <c r="E185" s="225" t="s">
        <v>726</v>
      </c>
      <c r="F185" s="226" t="s">
        <v>727</v>
      </c>
      <c r="G185" s="227" t="s">
        <v>276</v>
      </c>
      <c r="H185" s="228">
        <v>17</v>
      </c>
      <c r="I185" s="229"/>
      <c r="J185" s="230">
        <f>ROUND(I185*H185,2)</f>
        <v>0</v>
      </c>
      <c r="K185" s="226" t="s">
        <v>143</v>
      </c>
      <c r="L185" s="231"/>
      <c r="M185" s="232" t="s">
        <v>1</v>
      </c>
      <c r="N185" s="233" t="s">
        <v>46</v>
      </c>
      <c r="O185" s="71"/>
      <c r="P185" s="197">
        <f>O185*H185</f>
        <v>0</v>
      </c>
      <c r="Q185" s="197">
        <v>3.5000000000000001E-3</v>
      </c>
      <c r="R185" s="197">
        <f>Q185*H185</f>
        <v>5.9500000000000004E-2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184</v>
      </c>
      <c r="AT185" s="199" t="s">
        <v>249</v>
      </c>
      <c r="AU185" s="199" t="s">
        <v>91</v>
      </c>
      <c r="AY185" s="16" t="s">
        <v>137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144</v>
      </c>
      <c r="BM185" s="199" t="s">
        <v>728</v>
      </c>
    </row>
    <row r="186" spans="1:65" s="13" customFormat="1">
      <c r="B186" s="201"/>
      <c r="C186" s="202"/>
      <c r="D186" s="203" t="s">
        <v>146</v>
      </c>
      <c r="E186" s="204" t="s">
        <v>1</v>
      </c>
      <c r="F186" s="205" t="s">
        <v>233</v>
      </c>
      <c r="G186" s="202"/>
      <c r="H186" s="206">
        <v>17</v>
      </c>
      <c r="I186" s="207"/>
      <c r="J186" s="202"/>
      <c r="K186" s="202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146</v>
      </c>
      <c r="AU186" s="212" t="s">
        <v>91</v>
      </c>
      <c r="AV186" s="13" t="s">
        <v>91</v>
      </c>
      <c r="AW186" s="13" t="s">
        <v>38</v>
      </c>
      <c r="AX186" s="13" t="s">
        <v>89</v>
      </c>
      <c r="AY186" s="212" t="s">
        <v>137</v>
      </c>
    </row>
    <row r="187" spans="1:65" s="2" customFormat="1" ht="16.5" customHeight="1">
      <c r="A187" s="34"/>
      <c r="B187" s="35"/>
      <c r="C187" s="188" t="s">
        <v>298</v>
      </c>
      <c r="D187" s="188" t="s">
        <v>139</v>
      </c>
      <c r="E187" s="189" t="s">
        <v>729</v>
      </c>
      <c r="F187" s="190" t="s">
        <v>730</v>
      </c>
      <c r="G187" s="191" t="s">
        <v>276</v>
      </c>
      <c r="H187" s="192">
        <v>17</v>
      </c>
      <c r="I187" s="193"/>
      <c r="J187" s="194">
        <f>ROUND(I187*H187,2)</f>
        <v>0</v>
      </c>
      <c r="K187" s="190" t="s">
        <v>143</v>
      </c>
      <c r="L187" s="39"/>
      <c r="M187" s="195" t="s">
        <v>1</v>
      </c>
      <c r="N187" s="196" t="s">
        <v>46</v>
      </c>
      <c r="O187" s="71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144</v>
      </c>
      <c r="AT187" s="199" t="s">
        <v>139</v>
      </c>
      <c r="AU187" s="199" t="s">
        <v>91</v>
      </c>
      <c r="AY187" s="16" t="s">
        <v>137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144</v>
      </c>
      <c r="BM187" s="199" t="s">
        <v>731</v>
      </c>
    </row>
    <row r="188" spans="1:65" s="13" customFormat="1">
      <c r="B188" s="201"/>
      <c r="C188" s="202"/>
      <c r="D188" s="203" t="s">
        <v>146</v>
      </c>
      <c r="E188" s="204" t="s">
        <v>1</v>
      </c>
      <c r="F188" s="205" t="s">
        <v>233</v>
      </c>
      <c r="G188" s="202"/>
      <c r="H188" s="206">
        <v>17</v>
      </c>
      <c r="I188" s="207"/>
      <c r="J188" s="202"/>
      <c r="K188" s="202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146</v>
      </c>
      <c r="AU188" s="212" t="s">
        <v>91</v>
      </c>
      <c r="AV188" s="13" t="s">
        <v>91</v>
      </c>
      <c r="AW188" s="13" t="s">
        <v>38</v>
      </c>
      <c r="AX188" s="13" t="s">
        <v>89</v>
      </c>
      <c r="AY188" s="212" t="s">
        <v>137</v>
      </c>
    </row>
    <row r="189" spans="1:65" s="2" customFormat="1" ht="16.5" customHeight="1">
      <c r="A189" s="34"/>
      <c r="B189" s="35"/>
      <c r="C189" s="224" t="s">
        <v>303</v>
      </c>
      <c r="D189" s="224" t="s">
        <v>249</v>
      </c>
      <c r="E189" s="225" t="s">
        <v>732</v>
      </c>
      <c r="F189" s="226" t="s">
        <v>733</v>
      </c>
      <c r="G189" s="227" t="s">
        <v>276</v>
      </c>
      <c r="H189" s="228">
        <v>17</v>
      </c>
      <c r="I189" s="229"/>
      <c r="J189" s="230">
        <f>ROUND(I189*H189,2)</f>
        <v>0</v>
      </c>
      <c r="K189" s="226" t="s">
        <v>143</v>
      </c>
      <c r="L189" s="231"/>
      <c r="M189" s="232" t="s">
        <v>1</v>
      </c>
      <c r="N189" s="233" t="s">
        <v>46</v>
      </c>
      <c r="O189" s="71"/>
      <c r="P189" s="197">
        <f>O189*H189</f>
        <v>0</v>
      </c>
      <c r="Q189" s="197">
        <v>1.9E-3</v>
      </c>
      <c r="R189" s="197">
        <f>Q189*H189</f>
        <v>3.2300000000000002E-2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184</v>
      </c>
      <c r="AT189" s="199" t="s">
        <v>249</v>
      </c>
      <c r="AU189" s="199" t="s">
        <v>91</v>
      </c>
      <c r="AY189" s="16" t="s">
        <v>137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144</v>
      </c>
      <c r="BM189" s="199" t="s">
        <v>734</v>
      </c>
    </row>
    <row r="190" spans="1:65" s="13" customFormat="1">
      <c r="B190" s="201"/>
      <c r="C190" s="202"/>
      <c r="D190" s="203" t="s">
        <v>146</v>
      </c>
      <c r="E190" s="204" t="s">
        <v>1</v>
      </c>
      <c r="F190" s="205" t="s">
        <v>233</v>
      </c>
      <c r="G190" s="202"/>
      <c r="H190" s="206">
        <v>17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146</v>
      </c>
      <c r="AU190" s="212" t="s">
        <v>91</v>
      </c>
      <c r="AV190" s="13" t="s">
        <v>91</v>
      </c>
      <c r="AW190" s="13" t="s">
        <v>38</v>
      </c>
      <c r="AX190" s="13" t="s">
        <v>89</v>
      </c>
      <c r="AY190" s="212" t="s">
        <v>137</v>
      </c>
    </row>
    <row r="191" spans="1:65" s="2" customFormat="1" ht="16.5" customHeight="1">
      <c r="A191" s="34"/>
      <c r="B191" s="35"/>
      <c r="C191" s="188" t="s">
        <v>308</v>
      </c>
      <c r="D191" s="188" t="s">
        <v>139</v>
      </c>
      <c r="E191" s="189" t="s">
        <v>735</v>
      </c>
      <c r="F191" s="190" t="s">
        <v>736</v>
      </c>
      <c r="G191" s="191" t="s">
        <v>276</v>
      </c>
      <c r="H191" s="192">
        <v>17</v>
      </c>
      <c r="I191" s="193"/>
      <c r="J191" s="194">
        <f>ROUND(I191*H191,2)</f>
        <v>0</v>
      </c>
      <c r="K191" s="190" t="s">
        <v>143</v>
      </c>
      <c r="L191" s="39"/>
      <c r="M191" s="195" t="s">
        <v>1</v>
      </c>
      <c r="N191" s="196" t="s">
        <v>46</v>
      </c>
      <c r="O191" s="71"/>
      <c r="P191" s="197">
        <f>O191*H191</f>
        <v>0</v>
      </c>
      <c r="Q191" s="197">
        <v>6.3829999999999998E-2</v>
      </c>
      <c r="R191" s="197">
        <f>Q191*H191</f>
        <v>1.08511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144</v>
      </c>
      <c r="AT191" s="199" t="s">
        <v>139</v>
      </c>
      <c r="AU191" s="199" t="s">
        <v>91</v>
      </c>
      <c r="AY191" s="16" t="s">
        <v>137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144</v>
      </c>
      <c r="BM191" s="199" t="s">
        <v>737</v>
      </c>
    </row>
    <row r="192" spans="1:65" s="13" customFormat="1">
      <c r="B192" s="201"/>
      <c r="C192" s="202"/>
      <c r="D192" s="203" t="s">
        <v>146</v>
      </c>
      <c r="E192" s="204" t="s">
        <v>1</v>
      </c>
      <c r="F192" s="205" t="s">
        <v>233</v>
      </c>
      <c r="G192" s="202"/>
      <c r="H192" s="206">
        <v>17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146</v>
      </c>
      <c r="AU192" s="212" t="s">
        <v>91</v>
      </c>
      <c r="AV192" s="13" t="s">
        <v>91</v>
      </c>
      <c r="AW192" s="13" t="s">
        <v>38</v>
      </c>
      <c r="AX192" s="13" t="s">
        <v>89</v>
      </c>
      <c r="AY192" s="212" t="s">
        <v>137</v>
      </c>
    </row>
    <row r="193" spans="1:65" s="2" customFormat="1" ht="16.5" customHeight="1">
      <c r="A193" s="34"/>
      <c r="B193" s="35"/>
      <c r="C193" s="224" t="s">
        <v>313</v>
      </c>
      <c r="D193" s="224" t="s">
        <v>249</v>
      </c>
      <c r="E193" s="225" t="s">
        <v>738</v>
      </c>
      <c r="F193" s="226" t="s">
        <v>739</v>
      </c>
      <c r="G193" s="227" t="s">
        <v>276</v>
      </c>
      <c r="H193" s="228">
        <v>17</v>
      </c>
      <c r="I193" s="229"/>
      <c r="J193" s="230">
        <f>ROUND(I193*H193,2)</f>
        <v>0</v>
      </c>
      <c r="K193" s="226" t="s">
        <v>143</v>
      </c>
      <c r="L193" s="231"/>
      <c r="M193" s="232" t="s">
        <v>1</v>
      </c>
      <c r="N193" s="233" t="s">
        <v>46</v>
      </c>
      <c r="O193" s="71"/>
      <c r="P193" s="197">
        <f>O193*H193</f>
        <v>0</v>
      </c>
      <c r="Q193" s="197">
        <v>7.3000000000000001E-3</v>
      </c>
      <c r="R193" s="197">
        <f>Q193*H193</f>
        <v>0.1241</v>
      </c>
      <c r="S193" s="197">
        <v>0</v>
      </c>
      <c r="T193" s="19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9" t="s">
        <v>184</v>
      </c>
      <c r="AT193" s="199" t="s">
        <v>249</v>
      </c>
      <c r="AU193" s="199" t="s">
        <v>91</v>
      </c>
      <c r="AY193" s="16" t="s">
        <v>137</v>
      </c>
      <c r="BE193" s="200">
        <f>IF(N193="základní",J193,0)</f>
        <v>0</v>
      </c>
      <c r="BF193" s="200">
        <f>IF(N193="snížená",J193,0)</f>
        <v>0</v>
      </c>
      <c r="BG193" s="200">
        <f>IF(N193="zákl. přenesená",J193,0)</f>
        <v>0</v>
      </c>
      <c r="BH193" s="200">
        <f>IF(N193="sníž. přenesená",J193,0)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144</v>
      </c>
      <c r="BM193" s="199" t="s">
        <v>740</v>
      </c>
    </row>
    <row r="194" spans="1:65" s="13" customFormat="1">
      <c r="B194" s="201"/>
      <c r="C194" s="202"/>
      <c r="D194" s="203" t="s">
        <v>146</v>
      </c>
      <c r="E194" s="204" t="s">
        <v>1</v>
      </c>
      <c r="F194" s="205" t="s">
        <v>233</v>
      </c>
      <c r="G194" s="202"/>
      <c r="H194" s="206">
        <v>17</v>
      </c>
      <c r="I194" s="207"/>
      <c r="J194" s="202"/>
      <c r="K194" s="202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146</v>
      </c>
      <c r="AU194" s="212" t="s">
        <v>91</v>
      </c>
      <c r="AV194" s="13" t="s">
        <v>91</v>
      </c>
      <c r="AW194" s="13" t="s">
        <v>38</v>
      </c>
      <c r="AX194" s="13" t="s">
        <v>89</v>
      </c>
      <c r="AY194" s="212" t="s">
        <v>137</v>
      </c>
    </row>
    <row r="195" spans="1:65" s="2" customFormat="1" ht="16.5" customHeight="1">
      <c r="A195" s="34"/>
      <c r="B195" s="35"/>
      <c r="C195" s="224" t="s">
        <v>319</v>
      </c>
      <c r="D195" s="224" t="s">
        <v>249</v>
      </c>
      <c r="E195" s="225" t="s">
        <v>741</v>
      </c>
      <c r="F195" s="226" t="s">
        <v>742</v>
      </c>
      <c r="G195" s="227" t="s">
        <v>276</v>
      </c>
      <c r="H195" s="228">
        <v>17</v>
      </c>
      <c r="I195" s="229"/>
      <c r="J195" s="230">
        <f>ROUND(I195*H195,2)</f>
        <v>0</v>
      </c>
      <c r="K195" s="226" t="s">
        <v>143</v>
      </c>
      <c r="L195" s="231"/>
      <c r="M195" s="232" t="s">
        <v>1</v>
      </c>
      <c r="N195" s="233" t="s">
        <v>46</v>
      </c>
      <c r="O195" s="71"/>
      <c r="P195" s="197">
        <f>O195*H195</f>
        <v>0</v>
      </c>
      <c r="Q195" s="197">
        <v>2.9999999999999997E-4</v>
      </c>
      <c r="R195" s="197">
        <f>Q195*H195</f>
        <v>5.0999999999999995E-3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184</v>
      </c>
      <c r="AT195" s="199" t="s">
        <v>249</v>
      </c>
      <c r="AU195" s="199" t="s">
        <v>91</v>
      </c>
      <c r="AY195" s="16" t="s">
        <v>137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144</v>
      </c>
      <c r="BM195" s="199" t="s">
        <v>743</v>
      </c>
    </row>
    <row r="196" spans="1:65" s="13" customFormat="1">
      <c r="B196" s="201"/>
      <c r="C196" s="202"/>
      <c r="D196" s="203" t="s">
        <v>146</v>
      </c>
      <c r="E196" s="204" t="s">
        <v>1</v>
      </c>
      <c r="F196" s="205" t="s">
        <v>233</v>
      </c>
      <c r="G196" s="202"/>
      <c r="H196" s="206">
        <v>17</v>
      </c>
      <c r="I196" s="207"/>
      <c r="J196" s="202"/>
      <c r="K196" s="202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146</v>
      </c>
      <c r="AU196" s="212" t="s">
        <v>91</v>
      </c>
      <c r="AV196" s="13" t="s">
        <v>91</v>
      </c>
      <c r="AW196" s="13" t="s">
        <v>38</v>
      </c>
      <c r="AX196" s="13" t="s">
        <v>89</v>
      </c>
      <c r="AY196" s="212" t="s">
        <v>137</v>
      </c>
    </row>
    <row r="197" spans="1:65" s="12" customFormat="1" ht="22.9" customHeight="1">
      <c r="B197" s="172"/>
      <c r="C197" s="173"/>
      <c r="D197" s="174" t="s">
        <v>80</v>
      </c>
      <c r="E197" s="186" t="s">
        <v>190</v>
      </c>
      <c r="F197" s="186" t="s">
        <v>564</v>
      </c>
      <c r="G197" s="173"/>
      <c r="H197" s="173"/>
      <c r="I197" s="176"/>
      <c r="J197" s="187">
        <f>BK197</f>
        <v>0</v>
      </c>
      <c r="K197" s="173"/>
      <c r="L197" s="178"/>
      <c r="M197" s="179"/>
      <c r="N197" s="180"/>
      <c r="O197" s="180"/>
      <c r="P197" s="181">
        <f>P198</f>
        <v>0</v>
      </c>
      <c r="Q197" s="180"/>
      <c r="R197" s="181">
        <f>R198</f>
        <v>0</v>
      </c>
      <c r="S197" s="180"/>
      <c r="T197" s="182">
        <f>T198</f>
        <v>0</v>
      </c>
      <c r="AR197" s="183" t="s">
        <v>89</v>
      </c>
      <c r="AT197" s="184" t="s">
        <v>80</v>
      </c>
      <c r="AU197" s="184" t="s">
        <v>89</v>
      </c>
      <c r="AY197" s="183" t="s">
        <v>137</v>
      </c>
      <c r="BK197" s="185">
        <f>BK198</f>
        <v>0</v>
      </c>
    </row>
    <row r="198" spans="1:65" s="12" customFormat="1" ht="20.85" customHeight="1">
      <c r="B198" s="172"/>
      <c r="C198" s="173"/>
      <c r="D198" s="174" t="s">
        <v>80</v>
      </c>
      <c r="E198" s="186" t="s">
        <v>591</v>
      </c>
      <c r="F198" s="186" t="s">
        <v>592</v>
      </c>
      <c r="G198" s="173"/>
      <c r="H198" s="173"/>
      <c r="I198" s="176"/>
      <c r="J198" s="187">
        <f>BK198</f>
        <v>0</v>
      </c>
      <c r="K198" s="173"/>
      <c r="L198" s="178"/>
      <c r="M198" s="179"/>
      <c r="N198" s="180"/>
      <c r="O198" s="180"/>
      <c r="P198" s="181">
        <f>SUM(P199:P207)</f>
        <v>0</v>
      </c>
      <c r="Q198" s="180"/>
      <c r="R198" s="181">
        <f>SUM(R199:R207)</f>
        <v>0</v>
      </c>
      <c r="S198" s="180"/>
      <c r="T198" s="182">
        <f>SUM(T199:T207)</f>
        <v>0</v>
      </c>
      <c r="AR198" s="183" t="s">
        <v>89</v>
      </c>
      <c r="AT198" s="184" t="s">
        <v>80</v>
      </c>
      <c r="AU198" s="184" t="s">
        <v>91</v>
      </c>
      <c r="AY198" s="183" t="s">
        <v>137</v>
      </c>
      <c r="BK198" s="185">
        <f>SUM(BK199:BK207)</f>
        <v>0</v>
      </c>
    </row>
    <row r="199" spans="1:65" s="2" customFormat="1" ht="16.5" customHeight="1">
      <c r="A199" s="34"/>
      <c r="B199" s="35"/>
      <c r="C199" s="188" t="s">
        <v>323</v>
      </c>
      <c r="D199" s="188" t="s">
        <v>139</v>
      </c>
      <c r="E199" s="189" t="s">
        <v>594</v>
      </c>
      <c r="F199" s="190" t="s">
        <v>595</v>
      </c>
      <c r="G199" s="191" t="s">
        <v>240</v>
      </c>
      <c r="H199" s="192">
        <v>228.74</v>
      </c>
      <c r="I199" s="193"/>
      <c r="J199" s="194">
        <f>ROUND(I199*H199,2)</f>
        <v>0</v>
      </c>
      <c r="K199" s="190" t="s">
        <v>143</v>
      </c>
      <c r="L199" s="39"/>
      <c r="M199" s="195" t="s">
        <v>1</v>
      </c>
      <c r="N199" s="196" t="s">
        <v>46</v>
      </c>
      <c r="O199" s="71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144</v>
      </c>
      <c r="AT199" s="199" t="s">
        <v>139</v>
      </c>
      <c r="AU199" s="199" t="s">
        <v>155</v>
      </c>
      <c r="AY199" s="16" t="s">
        <v>137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144</v>
      </c>
      <c r="BM199" s="199" t="s">
        <v>744</v>
      </c>
    </row>
    <row r="200" spans="1:65" s="13" customFormat="1">
      <c r="B200" s="201"/>
      <c r="C200" s="202"/>
      <c r="D200" s="203" t="s">
        <v>146</v>
      </c>
      <c r="E200" s="204" t="s">
        <v>1</v>
      </c>
      <c r="F200" s="205" t="s">
        <v>745</v>
      </c>
      <c r="G200" s="202"/>
      <c r="H200" s="206">
        <v>11.5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146</v>
      </c>
      <c r="AU200" s="212" t="s">
        <v>155</v>
      </c>
      <c r="AV200" s="13" t="s">
        <v>91</v>
      </c>
      <c r="AW200" s="13" t="s">
        <v>38</v>
      </c>
      <c r="AX200" s="13" t="s">
        <v>81</v>
      </c>
      <c r="AY200" s="212" t="s">
        <v>137</v>
      </c>
    </row>
    <row r="201" spans="1:65" s="13" customFormat="1">
      <c r="B201" s="201"/>
      <c r="C201" s="202"/>
      <c r="D201" s="203" t="s">
        <v>146</v>
      </c>
      <c r="E201" s="204" t="s">
        <v>1</v>
      </c>
      <c r="F201" s="205" t="s">
        <v>746</v>
      </c>
      <c r="G201" s="202"/>
      <c r="H201" s="206">
        <v>103.62</v>
      </c>
      <c r="I201" s="207"/>
      <c r="J201" s="202"/>
      <c r="K201" s="202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146</v>
      </c>
      <c r="AU201" s="212" t="s">
        <v>155</v>
      </c>
      <c r="AV201" s="13" t="s">
        <v>91</v>
      </c>
      <c r="AW201" s="13" t="s">
        <v>38</v>
      </c>
      <c r="AX201" s="13" t="s">
        <v>81</v>
      </c>
      <c r="AY201" s="212" t="s">
        <v>137</v>
      </c>
    </row>
    <row r="202" spans="1:65" s="13" customFormat="1">
      <c r="B202" s="201"/>
      <c r="C202" s="202"/>
      <c r="D202" s="203" t="s">
        <v>146</v>
      </c>
      <c r="E202" s="204" t="s">
        <v>1</v>
      </c>
      <c r="F202" s="205" t="s">
        <v>747</v>
      </c>
      <c r="G202" s="202"/>
      <c r="H202" s="206">
        <v>113.62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146</v>
      </c>
      <c r="AU202" s="212" t="s">
        <v>155</v>
      </c>
      <c r="AV202" s="13" t="s">
        <v>91</v>
      </c>
      <c r="AW202" s="13" t="s">
        <v>38</v>
      </c>
      <c r="AX202" s="13" t="s">
        <v>81</v>
      </c>
      <c r="AY202" s="212" t="s">
        <v>137</v>
      </c>
    </row>
    <row r="203" spans="1:65" s="14" customFormat="1">
      <c r="B203" s="213"/>
      <c r="C203" s="214"/>
      <c r="D203" s="203" t="s">
        <v>146</v>
      </c>
      <c r="E203" s="215" t="s">
        <v>1</v>
      </c>
      <c r="F203" s="216" t="s">
        <v>149</v>
      </c>
      <c r="G203" s="214"/>
      <c r="H203" s="217">
        <v>228.74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146</v>
      </c>
      <c r="AU203" s="223" t="s">
        <v>155</v>
      </c>
      <c r="AV203" s="14" t="s">
        <v>144</v>
      </c>
      <c r="AW203" s="14" t="s">
        <v>38</v>
      </c>
      <c r="AX203" s="14" t="s">
        <v>89</v>
      </c>
      <c r="AY203" s="223" t="s">
        <v>137</v>
      </c>
    </row>
    <row r="204" spans="1:65" s="2" customFormat="1" ht="16.5" customHeight="1">
      <c r="A204" s="34"/>
      <c r="B204" s="35"/>
      <c r="C204" s="188" t="s">
        <v>327</v>
      </c>
      <c r="D204" s="188" t="s">
        <v>139</v>
      </c>
      <c r="E204" s="189" t="s">
        <v>602</v>
      </c>
      <c r="F204" s="190" t="s">
        <v>603</v>
      </c>
      <c r="G204" s="191" t="s">
        <v>240</v>
      </c>
      <c r="H204" s="192">
        <v>228.74</v>
      </c>
      <c r="I204" s="193"/>
      <c r="J204" s="194">
        <f>ROUND(I204*H204,2)</f>
        <v>0</v>
      </c>
      <c r="K204" s="190" t="s">
        <v>143</v>
      </c>
      <c r="L204" s="39"/>
      <c r="M204" s="195" t="s">
        <v>1</v>
      </c>
      <c r="N204" s="196" t="s">
        <v>46</v>
      </c>
      <c r="O204" s="71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144</v>
      </c>
      <c r="AT204" s="199" t="s">
        <v>139</v>
      </c>
      <c r="AU204" s="199" t="s">
        <v>155</v>
      </c>
      <c r="AY204" s="16" t="s">
        <v>137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144</v>
      </c>
      <c r="BM204" s="199" t="s">
        <v>748</v>
      </c>
    </row>
    <row r="205" spans="1:65" s="13" customFormat="1">
      <c r="B205" s="201"/>
      <c r="C205" s="202"/>
      <c r="D205" s="203" t="s">
        <v>146</v>
      </c>
      <c r="E205" s="204" t="s">
        <v>1</v>
      </c>
      <c r="F205" s="205" t="s">
        <v>749</v>
      </c>
      <c r="G205" s="202"/>
      <c r="H205" s="206">
        <v>228.74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146</v>
      </c>
      <c r="AU205" s="212" t="s">
        <v>155</v>
      </c>
      <c r="AV205" s="13" t="s">
        <v>91</v>
      </c>
      <c r="AW205" s="13" t="s">
        <v>38</v>
      </c>
      <c r="AX205" s="13" t="s">
        <v>89</v>
      </c>
      <c r="AY205" s="212" t="s">
        <v>137</v>
      </c>
    </row>
    <row r="206" spans="1:65" s="2" customFormat="1" ht="16.5" customHeight="1">
      <c r="A206" s="34"/>
      <c r="B206" s="35"/>
      <c r="C206" s="188" t="s">
        <v>332</v>
      </c>
      <c r="D206" s="188" t="s">
        <v>139</v>
      </c>
      <c r="E206" s="189" t="s">
        <v>605</v>
      </c>
      <c r="F206" s="190" t="s">
        <v>606</v>
      </c>
      <c r="G206" s="191" t="s">
        <v>240</v>
      </c>
      <c r="H206" s="192">
        <v>4346.0600000000004</v>
      </c>
      <c r="I206" s="193"/>
      <c r="J206" s="194">
        <f>ROUND(I206*H206,2)</f>
        <v>0</v>
      </c>
      <c r="K206" s="190" t="s">
        <v>143</v>
      </c>
      <c r="L206" s="39"/>
      <c r="M206" s="195" t="s">
        <v>1</v>
      </c>
      <c r="N206" s="196" t="s">
        <v>46</v>
      </c>
      <c r="O206" s="71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144</v>
      </c>
      <c r="AT206" s="199" t="s">
        <v>139</v>
      </c>
      <c r="AU206" s="199" t="s">
        <v>155</v>
      </c>
      <c r="AY206" s="16" t="s">
        <v>137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144</v>
      </c>
      <c r="BM206" s="199" t="s">
        <v>750</v>
      </c>
    </row>
    <row r="207" spans="1:65" s="13" customFormat="1">
      <c r="B207" s="201"/>
      <c r="C207" s="202"/>
      <c r="D207" s="203" t="s">
        <v>146</v>
      </c>
      <c r="E207" s="204" t="s">
        <v>1</v>
      </c>
      <c r="F207" s="205" t="s">
        <v>751</v>
      </c>
      <c r="G207" s="202"/>
      <c r="H207" s="206">
        <v>4346.0600000000004</v>
      </c>
      <c r="I207" s="207"/>
      <c r="J207" s="202"/>
      <c r="K207" s="202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146</v>
      </c>
      <c r="AU207" s="212" t="s">
        <v>155</v>
      </c>
      <c r="AV207" s="13" t="s">
        <v>91</v>
      </c>
      <c r="AW207" s="13" t="s">
        <v>38</v>
      </c>
      <c r="AX207" s="13" t="s">
        <v>89</v>
      </c>
      <c r="AY207" s="212" t="s">
        <v>137</v>
      </c>
    </row>
    <row r="208" spans="1:65" s="12" customFormat="1" ht="22.9" customHeight="1">
      <c r="B208" s="172"/>
      <c r="C208" s="173"/>
      <c r="D208" s="174" t="s">
        <v>80</v>
      </c>
      <c r="E208" s="186" t="s">
        <v>609</v>
      </c>
      <c r="F208" s="186" t="s">
        <v>610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SUM(P209:P214)</f>
        <v>0</v>
      </c>
      <c r="Q208" s="180"/>
      <c r="R208" s="181">
        <f>SUM(R209:R214)</f>
        <v>0</v>
      </c>
      <c r="S208" s="180"/>
      <c r="T208" s="182">
        <f>SUM(T209:T214)</f>
        <v>0</v>
      </c>
      <c r="AR208" s="183" t="s">
        <v>89</v>
      </c>
      <c r="AT208" s="184" t="s">
        <v>80</v>
      </c>
      <c r="AU208" s="184" t="s">
        <v>89</v>
      </c>
      <c r="AY208" s="183" t="s">
        <v>137</v>
      </c>
      <c r="BK208" s="185">
        <f>SUM(BK209:BK214)</f>
        <v>0</v>
      </c>
    </row>
    <row r="209" spans="1:65" s="2" customFormat="1" ht="24.2" customHeight="1">
      <c r="A209" s="34"/>
      <c r="B209" s="35"/>
      <c r="C209" s="188" t="s">
        <v>336</v>
      </c>
      <c r="D209" s="188" t="s">
        <v>139</v>
      </c>
      <c r="E209" s="189" t="s">
        <v>612</v>
      </c>
      <c r="F209" s="190" t="s">
        <v>613</v>
      </c>
      <c r="G209" s="191" t="s">
        <v>240</v>
      </c>
      <c r="H209" s="192">
        <v>125.12</v>
      </c>
      <c r="I209" s="193"/>
      <c r="J209" s="194">
        <f>ROUND(I209*H209,2)</f>
        <v>0</v>
      </c>
      <c r="K209" s="190" t="s">
        <v>143</v>
      </c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144</v>
      </c>
      <c r="AT209" s="199" t="s">
        <v>139</v>
      </c>
      <c r="AU209" s="199" t="s">
        <v>91</v>
      </c>
      <c r="AY209" s="16" t="s">
        <v>137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144</v>
      </c>
      <c r="BM209" s="199" t="s">
        <v>752</v>
      </c>
    </row>
    <row r="210" spans="1:65" s="13" customFormat="1">
      <c r="B210" s="201"/>
      <c r="C210" s="202"/>
      <c r="D210" s="203" t="s">
        <v>146</v>
      </c>
      <c r="E210" s="204" t="s">
        <v>1</v>
      </c>
      <c r="F210" s="205" t="s">
        <v>753</v>
      </c>
      <c r="G210" s="202"/>
      <c r="H210" s="206">
        <v>11.5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146</v>
      </c>
      <c r="AU210" s="212" t="s">
        <v>91</v>
      </c>
      <c r="AV210" s="13" t="s">
        <v>91</v>
      </c>
      <c r="AW210" s="13" t="s">
        <v>38</v>
      </c>
      <c r="AX210" s="13" t="s">
        <v>81</v>
      </c>
      <c r="AY210" s="212" t="s">
        <v>137</v>
      </c>
    </row>
    <row r="211" spans="1:65" s="13" customFormat="1">
      <c r="B211" s="201"/>
      <c r="C211" s="202"/>
      <c r="D211" s="203" t="s">
        <v>146</v>
      </c>
      <c r="E211" s="204" t="s">
        <v>1</v>
      </c>
      <c r="F211" s="205" t="s">
        <v>754</v>
      </c>
      <c r="G211" s="202"/>
      <c r="H211" s="206">
        <v>113.62</v>
      </c>
      <c r="I211" s="207"/>
      <c r="J211" s="202"/>
      <c r="K211" s="202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146</v>
      </c>
      <c r="AU211" s="212" t="s">
        <v>91</v>
      </c>
      <c r="AV211" s="13" t="s">
        <v>91</v>
      </c>
      <c r="AW211" s="13" t="s">
        <v>38</v>
      </c>
      <c r="AX211" s="13" t="s">
        <v>81</v>
      </c>
      <c r="AY211" s="212" t="s">
        <v>137</v>
      </c>
    </row>
    <row r="212" spans="1:65" s="14" customFormat="1">
      <c r="B212" s="213"/>
      <c r="C212" s="214"/>
      <c r="D212" s="203" t="s">
        <v>146</v>
      </c>
      <c r="E212" s="215" t="s">
        <v>1</v>
      </c>
      <c r="F212" s="216" t="s">
        <v>149</v>
      </c>
      <c r="G212" s="214"/>
      <c r="H212" s="217">
        <v>125.12</v>
      </c>
      <c r="I212" s="218"/>
      <c r="J212" s="214"/>
      <c r="K212" s="214"/>
      <c r="L212" s="219"/>
      <c r="M212" s="220"/>
      <c r="N212" s="221"/>
      <c r="O212" s="221"/>
      <c r="P212" s="221"/>
      <c r="Q212" s="221"/>
      <c r="R212" s="221"/>
      <c r="S212" s="221"/>
      <c r="T212" s="222"/>
      <c r="AT212" s="223" t="s">
        <v>146</v>
      </c>
      <c r="AU212" s="223" t="s">
        <v>91</v>
      </c>
      <c r="AV212" s="14" t="s">
        <v>144</v>
      </c>
      <c r="AW212" s="14" t="s">
        <v>38</v>
      </c>
      <c r="AX212" s="14" t="s">
        <v>89</v>
      </c>
      <c r="AY212" s="223" t="s">
        <v>137</v>
      </c>
    </row>
    <row r="213" spans="1:65" s="2" customFormat="1" ht="24.2" customHeight="1">
      <c r="A213" s="34"/>
      <c r="B213" s="35"/>
      <c r="C213" s="188" t="s">
        <v>340</v>
      </c>
      <c r="D213" s="188" t="s">
        <v>139</v>
      </c>
      <c r="E213" s="189" t="s">
        <v>616</v>
      </c>
      <c r="F213" s="190" t="s">
        <v>617</v>
      </c>
      <c r="G213" s="191" t="s">
        <v>240</v>
      </c>
      <c r="H213" s="192">
        <v>103.62</v>
      </c>
      <c r="I213" s="193"/>
      <c r="J213" s="194">
        <f>ROUND(I213*H213,2)</f>
        <v>0</v>
      </c>
      <c r="K213" s="190" t="s">
        <v>143</v>
      </c>
      <c r="L213" s="39"/>
      <c r="M213" s="195" t="s">
        <v>1</v>
      </c>
      <c r="N213" s="196" t="s">
        <v>46</v>
      </c>
      <c r="O213" s="71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144</v>
      </c>
      <c r="AT213" s="199" t="s">
        <v>139</v>
      </c>
      <c r="AU213" s="199" t="s">
        <v>91</v>
      </c>
      <c r="AY213" s="16" t="s">
        <v>137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144</v>
      </c>
      <c r="BM213" s="199" t="s">
        <v>755</v>
      </c>
    </row>
    <row r="214" spans="1:65" s="13" customFormat="1">
      <c r="B214" s="201"/>
      <c r="C214" s="202"/>
      <c r="D214" s="203" t="s">
        <v>146</v>
      </c>
      <c r="E214" s="204" t="s">
        <v>1</v>
      </c>
      <c r="F214" s="205" t="s">
        <v>756</v>
      </c>
      <c r="G214" s="202"/>
      <c r="H214" s="206">
        <v>103.62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146</v>
      </c>
      <c r="AU214" s="212" t="s">
        <v>91</v>
      </c>
      <c r="AV214" s="13" t="s">
        <v>91</v>
      </c>
      <c r="AW214" s="13" t="s">
        <v>38</v>
      </c>
      <c r="AX214" s="13" t="s">
        <v>89</v>
      </c>
      <c r="AY214" s="212" t="s">
        <v>137</v>
      </c>
    </row>
    <row r="215" spans="1:65" s="12" customFormat="1" ht="22.9" customHeight="1">
      <c r="B215" s="172"/>
      <c r="C215" s="173"/>
      <c r="D215" s="174" t="s">
        <v>80</v>
      </c>
      <c r="E215" s="186" t="s">
        <v>619</v>
      </c>
      <c r="F215" s="186" t="s">
        <v>592</v>
      </c>
      <c r="G215" s="173"/>
      <c r="H215" s="173"/>
      <c r="I215" s="176"/>
      <c r="J215" s="187">
        <f>BK215</f>
        <v>0</v>
      </c>
      <c r="K215" s="173"/>
      <c r="L215" s="178"/>
      <c r="M215" s="179"/>
      <c r="N215" s="180"/>
      <c r="O215" s="180"/>
      <c r="P215" s="181">
        <f>P216</f>
        <v>0</v>
      </c>
      <c r="Q215" s="180"/>
      <c r="R215" s="181">
        <f>R216</f>
        <v>0</v>
      </c>
      <c r="S215" s="180"/>
      <c r="T215" s="182">
        <f>T216</f>
        <v>0</v>
      </c>
      <c r="AR215" s="183" t="s">
        <v>89</v>
      </c>
      <c r="AT215" s="184" t="s">
        <v>80</v>
      </c>
      <c r="AU215" s="184" t="s">
        <v>89</v>
      </c>
      <c r="AY215" s="183" t="s">
        <v>137</v>
      </c>
      <c r="BK215" s="185">
        <f>BK216</f>
        <v>0</v>
      </c>
    </row>
    <row r="216" spans="1:65" s="2" customFormat="1" ht="16.5" customHeight="1">
      <c r="A216" s="34"/>
      <c r="B216" s="35"/>
      <c r="C216" s="188" t="s">
        <v>344</v>
      </c>
      <c r="D216" s="188" t="s">
        <v>139</v>
      </c>
      <c r="E216" s="189" t="s">
        <v>621</v>
      </c>
      <c r="F216" s="190" t="s">
        <v>622</v>
      </c>
      <c r="G216" s="191" t="s">
        <v>240</v>
      </c>
      <c r="H216" s="192">
        <v>347.20600000000002</v>
      </c>
      <c r="I216" s="193"/>
      <c r="J216" s="194">
        <f>ROUND(I216*H216,2)</f>
        <v>0</v>
      </c>
      <c r="K216" s="190" t="s">
        <v>143</v>
      </c>
      <c r="L216" s="39"/>
      <c r="M216" s="237" t="s">
        <v>1</v>
      </c>
      <c r="N216" s="238" t="s">
        <v>46</v>
      </c>
      <c r="O216" s="239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144</v>
      </c>
      <c r="AT216" s="199" t="s">
        <v>139</v>
      </c>
      <c r="AU216" s="199" t="s">
        <v>91</v>
      </c>
      <c r="AY216" s="16" t="s">
        <v>137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144</v>
      </c>
      <c r="BM216" s="199" t="s">
        <v>757</v>
      </c>
    </row>
    <row r="217" spans="1:65" s="2" customFormat="1" ht="6.95" customHeight="1">
      <c r="A217" s="34"/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39"/>
      <c r="M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</row>
  </sheetData>
  <sheetProtection password="CCA7" sheet="1" objects="1" scenarios="1" formatColumns="0" formatRows="0" autoFilter="0"/>
  <autoFilter ref="C123:K216"/>
  <mergeCells count="9">
    <mergeCell ref="E86:H86"/>
    <mergeCell ref="E114:H114"/>
    <mergeCell ref="E116:H116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0"/>
  <sheetViews>
    <sheetView showGridLines="0" topLeftCell="A128" workbookViewId="0">
      <selection activeCell="W159" sqref="W15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6" t="s">
        <v>97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98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38" t="str">
        <f>'Rekapitulace stavby'!K6</f>
        <v>DRNHOLEC, náměstí Svobody - rekonstrukce vodovodu</v>
      </c>
      <c r="F7" s="339"/>
      <c r="G7" s="339"/>
      <c r="H7" s="339"/>
      <c r="L7" s="19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0" t="s">
        <v>758</v>
      </c>
      <c r="F9" s="341"/>
      <c r="G9" s="341"/>
      <c r="H9" s="34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759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15. 6. 2023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760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2" t="str">
        <f>'Rekapitulace stavby'!E14</f>
        <v>Vyplň údaj</v>
      </c>
      <c r="F18" s="343"/>
      <c r="G18" s="343"/>
      <c r="H18" s="34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4" t="s">
        <v>1</v>
      </c>
      <c r="F27" s="344"/>
      <c r="G27" s="344"/>
      <c r="H27" s="34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ROUND((SUM(BE118:BE149)),  2)</f>
        <v>0</v>
      </c>
      <c r="G33" s="34"/>
      <c r="H33" s="34"/>
      <c r="I33" s="126">
        <v>0.21</v>
      </c>
      <c r="J33" s="125">
        <f>ROUND(((SUM(BE118:BE149))*I33),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ROUND((SUM(BF118:BF149)),  2)</f>
        <v>0</v>
      </c>
      <c r="G34" s="34"/>
      <c r="H34" s="34"/>
      <c r="I34" s="126">
        <v>0.15</v>
      </c>
      <c r="J34" s="125">
        <f>ROUND(((SUM(BF118:BF149))*I34),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ROUND((SUM(BG118:BG149)),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ROUND((SUM(BH118:BH149)),  2)</f>
        <v>0</v>
      </c>
      <c r="G36" s="34"/>
      <c r="H36" s="34"/>
      <c r="I36" s="126">
        <v>0.15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ROUND((SUM(BI118:BI149)),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102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36" t="str">
        <f>E7</f>
        <v>DRNHOLEC, náměstí Svobody - rekonstrukce vodovodu</v>
      </c>
      <c r="F84" s="337"/>
      <c r="G84" s="337"/>
      <c r="H84" s="337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99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05" t="str">
        <f>E9</f>
        <v>VRN - Vedlejší rozpočtové náíklady</v>
      </c>
      <c r="F86" s="335"/>
      <c r="G86" s="335"/>
      <c r="H86" s="335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Drnholec</v>
      </c>
      <c r="G88" s="36"/>
      <c r="H88" s="36"/>
      <c r="I88" s="28" t="s">
        <v>24</v>
      </c>
      <c r="J88" s="66" t="str">
        <f>IF(J12="","",J12)</f>
        <v>15. 6. 2023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103</v>
      </c>
      <c r="D93" s="146"/>
      <c r="E93" s="146"/>
      <c r="F93" s="146"/>
      <c r="G93" s="146"/>
      <c r="H93" s="146"/>
      <c r="I93" s="146"/>
      <c r="J93" s="147" t="s">
        <v>104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105</v>
      </c>
      <c r="D95" s="36"/>
      <c r="E95" s="36"/>
      <c r="F95" s="36"/>
      <c r="G95" s="36"/>
      <c r="H95" s="36"/>
      <c r="I95" s="36"/>
      <c r="J95" s="84">
        <f>J118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106</v>
      </c>
    </row>
    <row r="96" spans="1:47" s="9" customFormat="1" ht="24.95" customHeight="1">
      <c r="B96" s="149"/>
      <c r="C96" s="150"/>
      <c r="D96" s="151" t="s">
        <v>120</v>
      </c>
      <c r="E96" s="152"/>
      <c r="F96" s="152"/>
      <c r="G96" s="152"/>
      <c r="H96" s="152"/>
      <c r="I96" s="152"/>
      <c r="J96" s="153">
        <f>J119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761</v>
      </c>
      <c r="E97" s="158"/>
      <c r="F97" s="158"/>
      <c r="G97" s="158"/>
      <c r="H97" s="158"/>
      <c r="I97" s="158"/>
      <c r="J97" s="159">
        <f>J120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762</v>
      </c>
      <c r="E98" s="158"/>
      <c r="F98" s="158"/>
      <c r="G98" s="158"/>
      <c r="H98" s="158"/>
      <c r="I98" s="158"/>
      <c r="J98" s="159">
        <f>J147</f>
        <v>0</v>
      </c>
      <c r="K98" s="156"/>
      <c r="L98" s="160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2" t="s">
        <v>122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8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6.5" customHeight="1">
      <c r="A108" s="34"/>
      <c r="B108" s="35"/>
      <c r="C108" s="36"/>
      <c r="D108" s="36"/>
      <c r="E108" s="336" t="str">
        <f>E7</f>
        <v>DRNHOLEC, náměstí Svobody - rekonstrukce vodovodu</v>
      </c>
      <c r="F108" s="337"/>
      <c r="G108" s="337"/>
      <c r="H108" s="337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8" t="s">
        <v>99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305" t="str">
        <f>E9</f>
        <v>VRN - Vedlejší rozpočtové náíklady</v>
      </c>
      <c r="F110" s="335"/>
      <c r="G110" s="335"/>
      <c r="H110" s="335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8" t="s">
        <v>22</v>
      </c>
      <c r="D112" s="36"/>
      <c r="E112" s="36"/>
      <c r="F112" s="26" t="str">
        <f>F12</f>
        <v>Drnholec</v>
      </c>
      <c r="G112" s="36"/>
      <c r="H112" s="36"/>
      <c r="I112" s="28" t="s">
        <v>24</v>
      </c>
      <c r="J112" s="66" t="str">
        <f>IF(J12="","",J12)</f>
        <v>15. 6. 2023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8" t="s">
        <v>30</v>
      </c>
      <c r="D114" s="36"/>
      <c r="E114" s="36"/>
      <c r="F114" s="26" t="str">
        <f>E15</f>
        <v>Vodovody a kanalizace Břeclav,a.s.</v>
      </c>
      <c r="G114" s="36"/>
      <c r="H114" s="36"/>
      <c r="I114" s="28" t="s">
        <v>36</v>
      </c>
      <c r="J114" s="32" t="str">
        <f>E21</f>
        <v>Jiří Třináctý, DiS.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8" t="s">
        <v>34</v>
      </c>
      <c r="D115" s="36"/>
      <c r="E115" s="36"/>
      <c r="F115" s="26" t="str">
        <f>IF(E18="","",E18)</f>
        <v>Vyplň údaj</v>
      </c>
      <c r="G115" s="36"/>
      <c r="H115" s="36"/>
      <c r="I115" s="28" t="s">
        <v>39</v>
      </c>
      <c r="J115" s="32" t="str">
        <f>E24</f>
        <v>Jiří Třináctý, DiS.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61"/>
      <c r="B117" s="162"/>
      <c r="C117" s="163" t="s">
        <v>123</v>
      </c>
      <c r="D117" s="164" t="s">
        <v>66</v>
      </c>
      <c r="E117" s="164" t="s">
        <v>62</v>
      </c>
      <c r="F117" s="164" t="s">
        <v>63</v>
      </c>
      <c r="G117" s="164" t="s">
        <v>124</v>
      </c>
      <c r="H117" s="164" t="s">
        <v>125</v>
      </c>
      <c r="I117" s="164" t="s">
        <v>126</v>
      </c>
      <c r="J117" s="164" t="s">
        <v>104</v>
      </c>
      <c r="K117" s="165" t="s">
        <v>127</v>
      </c>
      <c r="L117" s="166"/>
      <c r="M117" s="75" t="s">
        <v>1</v>
      </c>
      <c r="N117" s="76" t="s">
        <v>45</v>
      </c>
      <c r="O117" s="76" t="s">
        <v>128</v>
      </c>
      <c r="P117" s="76" t="s">
        <v>129</v>
      </c>
      <c r="Q117" s="76" t="s">
        <v>130</v>
      </c>
      <c r="R117" s="76" t="s">
        <v>131</v>
      </c>
      <c r="S117" s="76" t="s">
        <v>132</v>
      </c>
      <c r="T117" s="77" t="s">
        <v>133</v>
      </c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</row>
    <row r="118" spans="1:65" s="2" customFormat="1" ht="22.9" customHeight="1">
      <c r="A118" s="34"/>
      <c r="B118" s="35"/>
      <c r="C118" s="82" t="s">
        <v>134</v>
      </c>
      <c r="D118" s="36"/>
      <c r="E118" s="36"/>
      <c r="F118" s="36"/>
      <c r="G118" s="36"/>
      <c r="H118" s="36"/>
      <c r="I118" s="36"/>
      <c r="J118" s="167">
        <f>BK118</f>
        <v>0</v>
      </c>
      <c r="K118" s="36"/>
      <c r="L118" s="39"/>
      <c r="M118" s="78"/>
      <c r="N118" s="168"/>
      <c r="O118" s="79"/>
      <c r="P118" s="169">
        <f>P119</f>
        <v>0</v>
      </c>
      <c r="Q118" s="79"/>
      <c r="R118" s="169">
        <f>R119</f>
        <v>0</v>
      </c>
      <c r="S118" s="79"/>
      <c r="T118" s="170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6" t="s">
        <v>80</v>
      </c>
      <c r="AU118" s="16" t="s">
        <v>106</v>
      </c>
      <c r="BK118" s="171">
        <f>BK119</f>
        <v>0</v>
      </c>
    </row>
    <row r="119" spans="1:65" s="12" customFormat="1" ht="25.9" customHeight="1">
      <c r="B119" s="172"/>
      <c r="C119" s="173"/>
      <c r="D119" s="174" t="s">
        <v>80</v>
      </c>
      <c r="E119" s="175" t="s">
        <v>95</v>
      </c>
      <c r="F119" s="175" t="s">
        <v>644</v>
      </c>
      <c r="G119" s="173"/>
      <c r="H119" s="173"/>
      <c r="I119" s="176"/>
      <c r="J119" s="177">
        <f>BK119</f>
        <v>0</v>
      </c>
      <c r="K119" s="173"/>
      <c r="L119" s="178"/>
      <c r="M119" s="179"/>
      <c r="N119" s="180"/>
      <c r="O119" s="180"/>
      <c r="P119" s="181">
        <f>P120+P147</f>
        <v>0</v>
      </c>
      <c r="Q119" s="180"/>
      <c r="R119" s="181">
        <f>R120+R147</f>
        <v>0</v>
      </c>
      <c r="S119" s="180"/>
      <c r="T119" s="182">
        <f>T120+T147</f>
        <v>0</v>
      </c>
      <c r="AR119" s="183" t="s">
        <v>166</v>
      </c>
      <c r="AT119" s="184" t="s">
        <v>80</v>
      </c>
      <c r="AU119" s="184" t="s">
        <v>81</v>
      </c>
      <c r="AY119" s="183" t="s">
        <v>137</v>
      </c>
      <c r="BK119" s="185">
        <f>BK120+BK147</f>
        <v>0</v>
      </c>
    </row>
    <row r="120" spans="1:65" s="12" customFormat="1" ht="22.9" customHeight="1">
      <c r="B120" s="172"/>
      <c r="C120" s="173"/>
      <c r="D120" s="174" t="s">
        <v>80</v>
      </c>
      <c r="E120" s="186" t="s">
        <v>81</v>
      </c>
      <c r="F120" s="186" t="s">
        <v>644</v>
      </c>
      <c r="G120" s="173"/>
      <c r="H120" s="173"/>
      <c r="I120" s="176"/>
      <c r="J120" s="187">
        <f>BK120</f>
        <v>0</v>
      </c>
      <c r="K120" s="173"/>
      <c r="L120" s="178"/>
      <c r="M120" s="179"/>
      <c r="N120" s="180"/>
      <c r="O120" s="180"/>
      <c r="P120" s="181">
        <f>SUM(P121:P146)</f>
        <v>0</v>
      </c>
      <c r="Q120" s="180"/>
      <c r="R120" s="181">
        <f>SUM(R121:R146)</f>
        <v>0</v>
      </c>
      <c r="S120" s="180"/>
      <c r="T120" s="182">
        <f>SUM(T121:T146)</f>
        <v>0</v>
      </c>
      <c r="AR120" s="183" t="s">
        <v>166</v>
      </c>
      <c r="AT120" s="184" t="s">
        <v>80</v>
      </c>
      <c r="AU120" s="184" t="s">
        <v>89</v>
      </c>
      <c r="AY120" s="183" t="s">
        <v>137</v>
      </c>
      <c r="BK120" s="185">
        <f>SUM(BK121:BK146)</f>
        <v>0</v>
      </c>
    </row>
    <row r="121" spans="1:65" s="2" customFormat="1" ht="24.2" customHeight="1">
      <c r="A121" s="34"/>
      <c r="B121" s="35"/>
      <c r="C121" s="188" t="s">
        <v>89</v>
      </c>
      <c r="D121" s="188" t="s">
        <v>139</v>
      </c>
      <c r="E121" s="189" t="s">
        <v>763</v>
      </c>
      <c r="F121" s="190" t="s">
        <v>764</v>
      </c>
      <c r="G121" s="191" t="s">
        <v>765</v>
      </c>
      <c r="H121" s="192">
        <v>1</v>
      </c>
      <c r="I121" s="193"/>
      <c r="J121" s="194">
        <f>ROUND(I121*H121,2)</f>
        <v>0</v>
      </c>
      <c r="K121" s="190" t="s">
        <v>816</v>
      </c>
      <c r="L121" s="39"/>
      <c r="M121" s="195" t="s">
        <v>1</v>
      </c>
      <c r="N121" s="196" t="s">
        <v>46</v>
      </c>
      <c r="O121" s="71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9" t="s">
        <v>650</v>
      </c>
      <c r="AT121" s="199" t="s">
        <v>139</v>
      </c>
      <c r="AU121" s="199" t="s">
        <v>91</v>
      </c>
      <c r="AY121" s="16" t="s">
        <v>137</v>
      </c>
      <c r="BE121" s="200">
        <f>IF(N121="základní",J121,0)</f>
        <v>0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6" t="s">
        <v>89</v>
      </c>
      <c r="BK121" s="200">
        <f>ROUND(I121*H121,2)</f>
        <v>0</v>
      </c>
      <c r="BL121" s="16" t="s">
        <v>650</v>
      </c>
      <c r="BM121" s="199" t="s">
        <v>766</v>
      </c>
    </row>
    <row r="122" spans="1:65" s="13" customFormat="1">
      <c r="B122" s="201"/>
      <c r="C122" s="202"/>
      <c r="D122" s="203" t="s">
        <v>146</v>
      </c>
      <c r="E122" s="204" t="s">
        <v>1</v>
      </c>
      <c r="F122" s="205" t="s">
        <v>89</v>
      </c>
      <c r="G122" s="202"/>
      <c r="H122" s="206">
        <v>1</v>
      </c>
      <c r="I122" s="207"/>
      <c r="J122" s="202"/>
      <c r="K122" s="202"/>
      <c r="L122" s="208"/>
      <c r="M122" s="209"/>
      <c r="N122" s="210"/>
      <c r="O122" s="210"/>
      <c r="P122" s="210"/>
      <c r="Q122" s="210"/>
      <c r="R122" s="210"/>
      <c r="S122" s="210"/>
      <c r="T122" s="211"/>
      <c r="AT122" s="212" t="s">
        <v>146</v>
      </c>
      <c r="AU122" s="212" t="s">
        <v>91</v>
      </c>
      <c r="AV122" s="13" t="s">
        <v>91</v>
      </c>
      <c r="AW122" s="13" t="s">
        <v>38</v>
      </c>
      <c r="AX122" s="13" t="s">
        <v>89</v>
      </c>
      <c r="AY122" s="212" t="s">
        <v>137</v>
      </c>
    </row>
    <row r="123" spans="1:65" s="2" customFormat="1" ht="24.2" customHeight="1">
      <c r="A123" s="34"/>
      <c r="B123" s="35"/>
      <c r="C123" s="188" t="s">
        <v>91</v>
      </c>
      <c r="D123" s="188" t="s">
        <v>139</v>
      </c>
      <c r="E123" s="189" t="s">
        <v>767</v>
      </c>
      <c r="F123" s="190" t="s">
        <v>768</v>
      </c>
      <c r="G123" s="191" t="s">
        <v>765</v>
      </c>
      <c r="H123" s="192">
        <v>1</v>
      </c>
      <c r="I123" s="193"/>
      <c r="J123" s="194">
        <f>ROUND(I123*H123,2)</f>
        <v>0</v>
      </c>
      <c r="K123" s="190" t="s">
        <v>816</v>
      </c>
      <c r="L123" s="39"/>
      <c r="M123" s="195" t="s">
        <v>1</v>
      </c>
      <c r="N123" s="196" t="s">
        <v>46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650</v>
      </c>
      <c r="AT123" s="199" t="s">
        <v>139</v>
      </c>
      <c r="AU123" s="199" t="s">
        <v>91</v>
      </c>
      <c r="AY123" s="16" t="s">
        <v>137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6" t="s">
        <v>89</v>
      </c>
      <c r="BK123" s="200">
        <f>ROUND(I123*H123,2)</f>
        <v>0</v>
      </c>
      <c r="BL123" s="16" t="s">
        <v>650</v>
      </c>
      <c r="BM123" s="199" t="s">
        <v>769</v>
      </c>
    </row>
    <row r="124" spans="1:65" s="13" customFormat="1">
      <c r="B124" s="201"/>
      <c r="C124" s="202"/>
      <c r="D124" s="203" t="s">
        <v>146</v>
      </c>
      <c r="E124" s="204" t="s">
        <v>1</v>
      </c>
      <c r="F124" s="205" t="s">
        <v>89</v>
      </c>
      <c r="G124" s="202"/>
      <c r="H124" s="206">
        <v>1</v>
      </c>
      <c r="I124" s="207"/>
      <c r="J124" s="202"/>
      <c r="K124" s="202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146</v>
      </c>
      <c r="AU124" s="212" t="s">
        <v>91</v>
      </c>
      <c r="AV124" s="13" t="s">
        <v>91</v>
      </c>
      <c r="AW124" s="13" t="s">
        <v>38</v>
      </c>
      <c r="AX124" s="13" t="s">
        <v>89</v>
      </c>
      <c r="AY124" s="212" t="s">
        <v>137</v>
      </c>
    </row>
    <row r="125" spans="1:65" s="2" customFormat="1" ht="16.5" customHeight="1">
      <c r="A125" s="34"/>
      <c r="B125" s="35"/>
      <c r="C125" s="188" t="s">
        <v>155</v>
      </c>
      <c r="D125" s="188" t="s">
        <v>139</v>
      </c>
      <c r="E125" s="189" t="s">
        <v>770</v>
      </c>
      <c r="F125" s="190" t="s">
        <v>771</v>
      </c>
      <c r="G125" s="191" t="s">
        <v>169</v>
      </c>
      <c r="H125" s="192">
        <v>20</v>
      </c>
      <c r="I125" s="193"/>
      <c r="J125" s="194">
        <f>ROUND(I125*H125,2)</f>
        <v>0</v>
      </c>
      <c r="K125" s="190" t="s">
        <v>816</v>
      </c>
      <c r="L125" s="39"/>
      <c r="M125" s="195" t="s">
        <v>1</v>
      </c>
      <c r="N125" s="196" t="s">
        <v>46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650</v>
      </c>
      <c r="AT125" s="199" t="s">
        <v>139</v>
      </c>
      <c r="AU125" s="199" t="s">
        <v>91</v>
      </c>
      <c r="AY125" s="16" t="s">
        <v>137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6" t="s">
        <v>89</v>
      </c>
      <c r="BK125" s="200">
        <f>ROUND(I125*H125,2)</f>
        <v>0</v>
      </c>
      <c r="BL125" s="16" t="s">
        <v>650</v>
      </c>
      <c r="BM125" s="199" t="s">
        <v>772</v>
      </c>
    </row>
    <row r="126" spans="1:65" s="13" customFormat="1">
      <c r="B126" s="201"/>
      <c r="C126" s="202"/>
      <c r="D126" s="203" t="s">
        <v>146</v>
      </c>
      <c r="E126" s="204" t="s">
        <v>1</v>
      </c>
      <c r="F126" s="205" t="s">
        <v>248</v>
      </c>
      <c r="G126" s="202"/>
      <c r="H126" s="206">
        <v>20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146</v>
      </c>
      <c r="AU126" s="212" t="s">
        <v>91</v>
      </c>
      <c r="AV126" s="13" t="s">
        <v>91</v>
      </c>
      <c r="AW126" s="13" t="s">
        <v>38</v>
      </c>
      <c r="AX126" s="13" t="s">
        <v>89</v>
      </c>
      <c r="AY126" s="212" t="s">
        <v>137</v>
      </c>
    </row>
    <row r="127" spans="1:65" s="2" customFormat="1" ht="24.2" customHeight="1">
      <c r="A127" s="34"/>
      <c r="B127" s="35"/>
      <c r="C127" s="188" t="s">
        <v>144</v>
      </c>
      <c r="D127" s="188" t="s">
        <v>139</v>
      </c>
      <c r="E127" s="189" t="s">
        <v>773</v>
      </c>
      <c r="F127" s="190" t="s">
        <v>774</v>
      </c>
      <c r="G127" s="191" t="s">
        <v>765</v>
      </c>
      <c r="H127" s="192">
        <v>1</v>
      </c>
      <c r="I127" s="193"/>
      <c r="J127" s="194">
        <f>ROUND(I127*H127,2)</f>
        <v>0</v>
      </c>
      <c r="K127" s="190" t="s">
        <v>816</v>
      </c>
      <c r="L127" s="39"/>
      <c r="M127" s="195" t="s">
        <v>1</v>
      </c>
      <c r="N127" s="196" t="s">
        <v>46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650</v>
      </c>
      <c r="AT127" s="199" t="s">
        <v>139</v>
      </c>
      <c r="AU127" s="199" t="s">
        <v>91</v>
      </c>
      <c r="AY127" s="16" t="s">
        <v>137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6" t="s">
        <v>89</v>
      </c>
      <c r="BK127" s="200">
        <f>ROUND(I127*H127,2)</f>
        <v>0</v>
      </c>
      <c r="BL127" s="16" t="s">
        <v>650</v>
      </c>
      <c r="BM127" s="199" t="s">
        <v>775</v>
      </c>
    </row>
    <row r="128" spans="1:65" s="13" customFormat="1">
      <c r="B128" s="201"/>
      <c r="C128" s="202"/>
      <c r="D128" s="203" t="s">
        <v>146</v>
      </c>
      <c r="E128" s="204" t="s">
        <v>1</v>
      </c>
      <c r="F128" s="205" t="s">
        <v>89</v>
      </c>
      <c r="G128" s="202"/>
      <c r="H128" s="206">
        <v>1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146</v>
      </c>
      <c r="AU128" s="212" t="s">
        <v>91</v>
      </c>
      <c r="AV128" s="13" t="s">
        <v>91</v>
      </c>
      <c r="AW128" s="13" t="s">
        <v>38</v>
      </c>
      <c r="AX128" s="13" t="s">
        <v>89</v>
      </c>
      <c r="AY128" s="212" t="s">
        <v>137</v>
      </c>
    </row>
    <row r="129" spans="1:65" s="2" customFormat="1" ht="24.2" customHeight="1">
      <c r="A129" s="34"/>
      <c r="B129" s="35"/>
      <c r="C129" s="188" t="s">
        <v>166</v>
      </c>
      <c r="D129" s="188" t="s">
        <v>139</v>
      </c>
      <c r="E129" s="189" t="s">
        <v>776</v>
      </c>
      <c r="F129" s="190" t="s">
        <v>777</v>
      </c>
      <c r="G129" s="191" t="s">
        <v>765</v>
      </c>
      <c r="H129" s="192">
        <v>1</v>
      </c>
      <c r="I129" s="193"/>
      <c r="J129" s="194">
        <f>ROUND(I129*H129,2)</f>
        <v>0</v>
      </c>
      <c r="K129" s="190" t="s">
        <v>816</v>
      </c>
      <c r="L129" s="39"/>
      <c r="M129" s="195" t="s">
        <v>1</v>
      </c>
      <c r="N129" s="196" t="s">
        <v>46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650</v>
      </c>
      <c r="AT129" s="199" t="s">
        <v>139</v>
      </c>
      <c r="AU129" s="199" t="s">
        <v>91</v>
      </c>
      <c r="AY129" s="16" t="s">
        <v>137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6" t="s">
        <v>89</v>
      </c>
      <c r="BK129" s="200">
        <f>ROUND(I129*H129,2)</f>
        <v>0</v>
      </c>
      <c r="BL129" s="16" t="s">
        <v>650</v>
      </c>
      <c r="BM129" s="199" t="s">
        <v>778</v>
      </c>
    </row>
    <row r="130" spans="1:65" s="13" customFormat="1">
      <c r="B130" s="201"/>
      <c r="C130" s="202"/>
      <c r="D130" s="203" t="s">
        <v>146</v>
      </c>
      <c r="E130" s="204" t="s">
        <v>1</v>
      </c>
      <c r="F130" s="205" t="s">
        <v>89</v>
      </c>
      <c r="G130" s="202"/>
      <c r="H130" s="206">
        <v>1</v>
      </c>
      <c r="I130" s="207"/>
      <c r="J130" s="202"/>
      <c r="K130" s="202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146</v>
      </c>
      <c r="AU130" s="212" t="s">
        <v>91</v>
      </c>
      <c r="AV130" s="13" t="s">
        <v>91</v>
      </c>
      <c r="AW130" s="13" t="s">
        <v>38</v>
      </c>
      <c r="AX130" s="13" t="s">
        <v>89</v>
      </c>
      <c r="AY130" s="212" t="s">
        <v>137</v>
      </c>
    </row>
    <row r="131" spans="1:65" s="2" customFormat="1" ht="24.2" customHeight="1">
      <c r="A131" s="34"/>
      <c r="B131" s="35"/>
      <c r="C131" s="188" t="s">
        <v>172</v>
      </c>
      <c r="D131" s="188" t="s">
        <v>139</v>
      </c>
      <c r="E131" s="189" t="s">
        <v>779</v>
      </c>
      <c r="F131" s="190" t="s">
        <v>780</v>
      </c>
      <c r="G131" s="191" t="s">
        <v>765</v>
      </c>
      <c r="H131" s="192">
        <v>1</v>
      </c>
      <c r="I131" s="193"/>
      <c r="J131" s="194">
        <f>ROUND(I131*H131,2)</f>
        <v>0</v>
      </c>
      <c r="K131" s="190" t="s">
        <v>816</v>
      </c>
      <c r="L131" s="39"/>
      <c r="M131" s="195" t="s">
        <v>1</v>
      </c>
      <c r="N131" s="196" t="s">
        <v>46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650</v>
      </c>
      <c r="AT131" s="199" t="s">
        <v>139</v>
      </c>
      <c r="AU131" s="199" t="s">
        <v>91</v>
      </c>
      <c r="AY131" s="16" t="s">
        <v>137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650</v>
      </c>
      <c r="BM131" s="199" t="s">
        <v>781</v>
      </c>
    </row>
    <row r="132" spans="1:65" s="13" customFormat="1">
      <c r="B132" s="201"/>
      <c r="C132" s="202"/>
      <c r="D132" s="203" t="s">
        <v>146</v>
      </c>
      <c r="E132" s="204" t="s">
        <v>1</v>
      </c>
      <c r="F132" s="205" t="s">
        <v>89</v>
      </c>
      <c r="G132" s="202"/>
      <c r="H132" s="206">
        <v>1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146</v>
      </c>
      <c r="AU132" s="212" t="s">
        <v>91</v>
      </c>
      <c r="AV132" s="13" t="s">
        <v>91</v>
      </c>
      <c r="AW132" s="13" t="s">
        <v>38</v>
      </c>
      <c r="AX132" s="13" t="s">
        <v>89</v>
      </c>
      <c r="AY132" s="212" t="s">
        <v>137</v>
      </c>
    </row>
    <row r="133" spans="1:65" s="2" customFormat="1" ht="24.2" customHeight="1">
      <c r="A133" s="34"/>
      <c r="B133" s="35"/>
      <c r="C133" s="188" t="s">
        <v>178</v>
      </c>
      <c r="D133" s="188" t="s">
        <v>139</v>
      </c>
      <c r="E133" s="189" t="s">
        <v>782</v>
      </c>
      <c r="F133" s="190" t="s">
        <v>783</v>
      </c>
      <c r="G133" s="191" t="s">
        <v>765</v>
      </c>
      <c r="H133" s="192">
        <v>1</v>
      </c>
      <c r="I133" s="193"/>
      <c r="J133" s="194">
        <f>ROUND(I133*H133,2)</f>
        <v>0</v>
      </c>
      <c r="K133" s="190" t="s">
        <v>816</v>
      </c>
      <c r="L133" s="39"/>
      <c r="M133" s="195" t="s">
        <v>1</v>
      </c>
      <c r="N133" s="196" t="s">
        <v>46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650</v>
      </c>
      <c r="AT133" s="199" t="s">
        <v>139</v>
      </c>
      <c r="AU133" s="199" t="s">
        <v>91</v>
      </c>
      <c r="AY133" s="16" t="s">
        <v>137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650</v>
      </c>
      <c r="BM133" s="199" t="s">
        <v>784</v>
      </c>
    </row>
    <row r="134" spans="1:65" s="13" customFormat="1">
      <c r="B134" s="201"/>
      <c r="C134" s="202"/>
      <c r="D134" s="203" t="s">
        <v>146</v>
      </c>
      <c r="E134" s="204" t="s">
        <v>1</v>
      </c>
      <c r="F134" s="205" t="s">
        <v>89</v>
      </c>
      <c r="G134" s="202"/>
      <c r="H134" s="206">
        <v>1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146</v>
      </c>
      <c r="AU134" s="212" t="s">
        <v>91</v>
      </c>
      <c r="AV134" s="13" t="s">
        <v>91</v>
      </c>
      <c r="AW134" s="13" t="s">
        <v>38</v>
      </c>
      <c r="AX134" s="13" t="s">
        <v>89</v>
      </c>
      <c r="AY134" s="212" t="s">
        <v>137</v>
      </c>
    </row>
    <row r="135" spans="1:65" s="2" customFormat="1" ht="24.2" customHeight="1">
      <c r="A135" s="34"/>
      <c r="B135" s="35"/>
      <c r="C135" s="188" t="s">
        <v>184</v>
      </c>
      <c r="D135" s="188" t="s">
        <v>139</v>
      </c>
      <c r="E135" s="189" t="s">
        <v>785</v>
      </c>
      <c r="F135" s="190" t="s">
        <v>786</v>
      </c>
      <c r="G135" s="191" t="s">
        <v>787</v>
      </c>
      <c r="H135" s="192">
        <v>3</v>
      </c>
      <c r="I135" s="193"/>
      <c r="J135" s="194">
        <f>ROUND(I135*H135,2)</f>
        <v>0</v>
      </c>
      <c r="K135" s="190" t="s">
        <v>816</v>
      </c>
      <c r="L135" s="39"/>
      <c r="M135" s="195" t="s">
        <v>1</v>
      </c>
      <c r="N135" s="196" t="s">
        <v>46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650</v>
      </c>
      <c r="AT135" s="199" t="s">
        <v>139</v>
      </c>
      <c r="AU135" s="199" t="s">
        <v>91</v>
      </c>
      <c r="AY135" s="16" t="s">
        <v>137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650</v>
      </c>
      <c r="BM135" s="199" t="s">
        <v>788</v>
      </c>
    </row>
    <row r="136" spans="1:65" s="13" customFormat="1">
      <c r="B136" s="201"/>
      <c r="C136" s="202"/>
      <c r="D136" s="203" t="s">
        <v>146</v>
      </c>
      <c r="E136" s="204" t="s">
        <v>1</v>
      </c>
      <c r="F136" s="205" t="s">
        <v>789</v>
      </c>
      <c r="G136" s="202"/>
      <c r="H136" s="206">
        <v>3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146</v>
      </c>
      <c r="AU136" s="212" t="s">
        <v>91</v>
      </c>
      <c r="AV136" s="13" t="s">
        <v>91</v>
      </c>
      <c r="AW136" s="13" t="s">
        <v>38</v>
      </c>
      <c r="AX136" s="13" t="s">
        <v>89</v>
      </c>
      <c r="AY136" s="212" t="s">
        <v>137</v>
      </c>
    </row>
    <row r="137" spans="1:65" s="2" customFormat="1" ht="16.5" customHeight="1">
      <c r="A137" s="34"/>
      <c r="B137" s="35"/>
      <c r="C137" s="188" t="s">
        <v>190</v>
      </c>
      <c r="D137" s="188" t="s">
        <v>139</v>
      </c>
      <c r="E137" s="189" t="s">
        <v>790</v>
      </c>
      <c r="F137" s="190" t="s">
        <v>791</v>
      </c>
      <c r="G137" s="191" t="s">
        <v>787</v>
      </c>
      <c r="H137" s="192">
        <v>1</v>
      </c>
      <c r="I137" s="193"/>
      <c r="J137" s="194">
        <f>ROUND(I137*H137,2)</f>
        <v>0</v>
      </c>
      <c r="K137" s="190" t="s">
        <v>816</v>
      </c>
      <c r="L137" s="39"/>
      <c r="M137" s="195" t="s">
        <v>1</v>
      </c>
      <c r="N137" s="196" t="s">
        <v>46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650</v>
      </c>
      <c r="AT137" s="199" t="s">
        <v>139</v>
      </c>
      <c r="AU137" s="199" t="s">
        <v>91</v>
      </c>
      <c r="AY137" s="16" t="s">
        <v>137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650</v>
      </c>
      <c r="BM137" s="199" t="s">
        <v>792</v>
      </c>
    </row>
    <row r="138" spans="1:65" s="13" customFormat="1">
      <c r="B138" s="201"/>
      <c r="C138" s="202"/>
      <c r="D138" s="203" t="s">
        <v>146</v>
      </c>
      <c r="E138" s="204" t="s">
        <v>1</v>
      </c>
      <c r="F138" s="205" t="s">
        <v>89</v>
      </c>
      <c r="G138" s="202"/>
      <c r="H138" s="206">
        <v>1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146</v>
      </c>
      <c r="AU138" s="212" t="s">
        <v>91</v>
      </c>
      <c r="AV138" s="13" t="s">
        <v>91</v>
      </c>
      <c r="AW138" s="13" t="s">
        <v>38</v>
      </c>
      <c r="AX138" s="13" t="s">
        <v>89</v>
      </c>
      <c r="AY138" s="212" t="s">
        <v>137</v>
      </c>
    </row>
    <row r="139" spans="1:65" s="2" customFormat="1" ht="16.5" customHeight="1">
      <c r="A139" s="34"/>
      <c r="B139" s="35"/>
      <c r="C139" s="188" t="s">
        <v>177</v>
      </c>
      <c r="D139" s="188" t="s">
        <v>139</v>
      </c>
      <c r="E139" s="189" t="s">
        <v>793</v>
      </c>
      <c r="F139" s="190" t="s">
        <v>794</v>
      </c>
      <c r="G139" s="191" t="s">
        <v>787</v>
      </c>
      <c r="H139" s="192">
        <v>3</v>
      </c>
      <c r="I139" s="193"/>
      <c r="J139" s="194">
        <f>ROUND(I139*H139,2)</f>
        <v>0</v>
      </c>
      <c r="K139" s="190" t="s">
        <v>816</v>
      </c>
      <c r="L139" s="39"/>
      <c r="M139" s="195" t="s">
        <v>1</v>
      </c>
      <c r="N139" s="196" t="s">
        <v>46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650</v>
      </c>
      <c r="AT139" s="199" t="s">
        <v>139</v>
      </c>
      <c r="AU139" s="199" t="s">
        <v>91</v>
      </c>
      <c r="AY139" s="16" t="s">
        <v>137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650</v>
      </c>
      <c r="BM139" s="199" t="s">
        <v>795</v>
      </c>
    </row>
    <row r="140" spans="1:65" s="13" customFormat="1">
      <c r="B140" s="201"/>
      <c r="C140" s="202"/>
      <c r="D140" s="203" t="s">
        <v>146</v>
      </c>
      <c r="E140" s="204" t="s">
        <v>1</v>
      </c>
      <c r="F140" s="205" t="s">
        <v>796</v>
      </c>
      <c r="G140" s="202"/>
      <c r="H140" s="206">
        <v>3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146</v>
      </c>
      <c r="AU140" s="212" t="s">
        <v>91</v>
      </c>
      <c r="AV140" s="13" t="s">
        <v>91</v>
      </c>
      <c r="AW140" s="13" t="s">
        <v>38</v>
      </c>
      <c r="AX140" s="13" t="s">
        <v>89</v>
      </c>
      <c r="AY140" s="212" t="s">
        <v>137</v>
      </c>
    </row>
    <row r="141" spans="1:65" s="2" customFormat="1" ht="16.5" customHeight="1">
      <c r="A141" s="34"/>
      <c r="B141" s="35"/>
      <c r="C141" s="188" t="s">
        <v>203</v>
      </c>
      <c r="D141" s="188" t="s">
        <v>139</v>
      </c>
      <c r="E141" s="189" t="s">
        <v>797</v>
      </c>
      <c r="F141" s="190" t="s">
        <v>798</v>
      </c>
      <c r="G141" s="191" t="s">
        <v>787</v>
      </c>
      <c r="H141" s="192">
        <v>1</v>
      </c>
      <c r="I141" s="193"/>
      <c r="J141" s="194">
        <f>ROUND(I141*H141,2)</f>
        <v>0</v>
      </c>
      <c r="K141" s="190" t="s">
        <v>816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650</v>
      </c>
      <c r="AT141" s="199" t="s">
        <v>139</v>
      </c>
      <c r="AU141" s="199" t="s">
        <v>91</v>
      </c>
      <c r="AY141" s="16" t="s">
        <v>137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650</v>
      </c>
      <c r="BM141" s="199" t="s">
        <v>799</v>
      </c>
    </row>
    <row r="142" spans="1:65" s="13" customFormat="1">
      <c r="B142" s="201"/>
      <c r="C142" s="202"/>
      <c r="D142" s="203" t="s">
        <v>146</v>
      </c>
      <c r="E142" s="204" t="s">
        <v>1</v>
      </c>
      <c r="F142" s="205" t="s">
        <v>800</v>
      </c>
      <c r="G142" s="202"/>
      <c r="H142" s="206">
        <v>1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146</v>
      </c>
      <c r="AU142" s="212" t="s">
        <v>91</v>
      </c>
      <c r="AV142" s="13" t="s">
        <v>91</v>
      </c>
      <c r="AW142" s="13" t="s">
        <v>38</v>
      </c>
      <c r="AX142" s="13" t="s">
        <v>89</v>
      </c>
      <c r="AY142" s="212" t="s">
        <v>137</v>
      </c>
    </row>
    <row r="143" spans="1:65" s="2" customFormat="1" ht="24.2" customHeight="1">
      <c r="A143" s="34"/>
      <c r="B143" s="35"/>
      <c r="C143" s="188" t="s">
        <v>208</v>
      </c>
      <c r="D143" s="188" t="s">
        <v>139</v>
      </c>
      <c r="E143" s="189" t="s">
        <v>801</v>
      </c>
      <c r="F143" s="190" t="s">
        <v>802</v>
      </c>
      <c r="G143" s="191" t="s">
        <v>169</v>
      </c>
      <c r="H143" s="192">
        <v>8</v>
      </c>
      <c r="I143" s="193"/>
      <c r="J143" s="194">
        <f>ROUND(I143*H143,2)</f>
        <v>0</v>
      </c>
      <c r="K143" s="190" t="s">
        <v>816</v>
      </c>
      <c r="L143" s="39"/>
      <c r="M143" s="195" t="s">
        <v>1</v>
      </c>
      <c r="N143" s="196" t="s">
        <v>46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650</v>
      </c>
      <c r="AT143" s="199" t="s">
        <v>139</v>
      </c>
      <c r="AU143" s="199" t="s">
        <v>91</v>
      </c>
      <c r="AY143" s="16" t="s">
        <v>137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650</v>
      </c>
      <c r="BM143" s="199" t="s">
        <v>803</v>
      </c>
    </row>
    <row r="144" spans="1:65" s="13" customFormat="1">
      <c r="B144" s="201"/>
      <c r="C144" s="202"/>
      <c r="D144" s="203" t="s">
        <v>146</v>
      </c>
      <c r="E144" s="204" t="s">
        <v>1</v>
      </c>
      <c r="F144" s="205" t="s">
        <v>184</v>
      </c>
      <c r="G144" s="202"/>
      <c r="H144" s="206">
        <v>8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146</v>
      </c>
      <c r="AU144" s="212" t="s">
        <v>91</v>
      </c>
      <c r="AV144" s="13" t="s">
        <v>91</v>
      </c>
      <c r="AW144" s="13" t="s">
        <v>38</v>
      </c>
      <c r="AX144" s="13" t="s">
        <v>89</v>
      </c>
      <c r="AY144" s="212" t="s">
        <v>137</v>
      </c>
    </row>
    <row r="145" spans="1:65" s="2" customFormat="1" ht="37.9" customHeight="1">
      <c r="A145" s="34"/>
      <c r="B145" s="35"/>
      <c r="C145" s="188" t="s">
        <v>213</v>
      </c>
      <c r="D145" s="188" t="s">
        <v>139</v>
      </c>
      <c r="E145" s="189" t="s">
        <v>804</v>
      </c>
      <c r="F145" s="190" t="s">
        <v>805</v>
      </c>
      <c r="G145" s="191" t="s">
        <v>765</v>
      </c>
      <c r="H145" s="192">
        <v>1</v>
      </c>
      <c r="I145" s="193"/>
      <c r="J145" s="194">
        <f>ROUND(I145*H145,2)</f>
        <v>0</v>
      </c>
      <c r="K145" s="190" t="s">
        <v>816</v>
      </c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650</v>
      </c>
      <c r="AT145" s="199" t="s">
        <v>139</v>
      </c>
      <c r="AU145" s="199" t="s">
        <v>91</v>
      </c>
      <c r="AY145" s="16" t="s">
        <v>137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650</v>
      </c>
      <c r="BM145" s="199" t="s">
        <v>806</v>
      </c>
    </row>
    <row r="146" spans="1:65" s="13" customFormat="1">
      <c r="B146" s="201"/>
      <c r="C146" s="202"/>
      <c r="D146" s="203" t="s">
        <v>146</v>
      </c>
      <c r="E146" s="204" t="s">
        <v>1</v>
      </c>
      <c r="F146" s="205" t="s">
        <v>89</v>
      </c>
      <c r="G146" s="202"/>
      <c r="H146" s="206">
        <v>1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146</v>
      </c>
      <c r="AU146" s="212" t="s">
        <v>91</v>
      </c>
      <c r="AV146" s="13" t="s">
        <v>91</v>
      </c>
      <c r="AW146" s="13" t="s">
        <v>38</v>
      </c>
      <c r="AX146" s="13" t="s">
        <v>89</v>
      </c>
      <c r="AY146" s="212" t="s">
        <v>137</v>
      </c>
    </row>
    <row r="147" spans="1:65" s="12" customFormat="1" ht="22.9" customHeight="1">
      <c r="B147" s="172"/>
      <c r="C147" s="173"/>
      <c r="D147" s="174" t="s">
        <v>80</v>
      </c>
      <c r="E147" s="186" t="s">
        <v>807</v>
      </c>
      <c r="F147" s="186" t="s">
        <v>808</v>
      </c>
      <c r="G147" s="173"/>
      <c r="H147" s="173"/>
      <c r="I147" s="176"/>
      <c r="J147" s="187">
        <f>BK147</f>
        <v>0</v>
      </c>
      <c r="K147" s="190"/>
      <c r="L147" s="178"/>
      <c r="M147" s="179"/>
      <c r="N147" s="180"/>
      <c r="O147" s="180"/>
      <c r="P147" s="181">
        <f>SUM(P148:P149)</f>
        <v>0</v>
      </c>
      <c r="Q147" s="180"/>
      <c r="R147" s="181">
        <f>SUM(R148:R149)</f>
        <v>0</v>
      </c>
      <c r="S147" s="180"/>
      <c r="T147" s="182">
        <f>SUM(T148:T149)</f>
        <v>0</v>
      </c>
      <c r="AR147" s="183" t="s">
        <v>166</v>
      </c>
      <c r="AT147" s="184" t="s">
        <v>80</v>
      </c>
      <c r="AU147" s="184" t="s">
        <v>89</v>
      </c>
      <c r="AY147" s="183" t="s">
        <v>137</v>
      </c>
      <c r="BK147" s="185">
        <f>SUM(BK148:BK149)</f>
        <v>0</v>
      </c>
    </row>
    <row r="148" spans="1:65" s="2" customFormat="1" ht="24.2" customHeight="1">
      <c r="A148" s="34"/>
      <c r="B148" s="35"/>
      <c r="C148" s="188" t="s">
        <v>218</v>
      </c>
      <c r="D148" s="188" t="s">
        <v>139</v>
      </c>
      <c r="E148" s="189" t="s">
        <v>809</v>
      </c>
      <c r="F148" s="190" t="s">
        <v>810</v>
      </c>
      <c r="G148" s="191" t="s">
        <v>811</v>
      </c>
      <c r="H148" s="192">
        <v>1</v>
      </c>
      <c r="I148" s="193"/>
      <c r="J148" s="194">
        <f>ROUND(I148*H148,2)</f>
        <v>0</v>
      </c>
      <c r="K148" s="190" t="s">
        <v>816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650</v>
      </c>
      <c r="AT148" s="199" t="s">
        <v>139</v>
      </c>
      <c r="AU148" s="199" t="s">
        <v>91</v>
      </c>
      <c r="AY148" s="16" t="s">
        <v>137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650</v>
      </c>
      <c r="BM148" s="199" t="s">
        <v>812</v>
      </c>
    </row>
    <row r="149" spans="1:65" s="13" customFormat="1">
      <c r="B149" s="201"/>
      <c r="C149" s="202"/>
      <c r="D149" s="203" t="s">
        <v>146</v>
      </c>
      <c r="E149" s="204" t="s">
        <v>1</v>
      </c>
      <c r="F149" s="205" t="s">
        <v>89</v>
      </c>
      <c r="G149" s="202"/>
      <c r="H149" s="206">
        <v>1</v>
      </c>
      <c r="I149" s="207"/>
      <c r="J149" s="202"/>
      <c r="K149" s="202"/>
      <c r="L149" s="208"/>
      <c r="M149" s="234"/>
      <c r="N149" s="235"/>
      <c r="O149" s="235"/>
      <c r="P149" s="235"/>
      <c r="Q149" s="235"/>
      <c r="R149" s="235"/>
      <c r="S149" s="235"/>
      <c r="T149" s="236"/>
      <c r="AT149" s="212" t="s">
        <v>146</v>
      </c>
      <c r="AU149" s="212" t="s">
        <v>91</v>
      </c>
      <c r="AV149" s="13" t="s">
        <v>91</v>
      </c>
      <c r="AW149" s="13" t="s">
        <v>38</v>
      </c>
      <c r="AX149" s="13" t="s">
        <v>89</v>
      </c>
      <c r="AY149" s="212" t="s">
        <v>137</v>
      </c>
    </row>
    <row r="150" spans="1:65" s="2" customFormat="1" ht="6.95" customHeight="1">
      <c r="A150" s="34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39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sheetProtection password="CCA7" sheet="1" objects="1" scenarios="1" formatColumns="0" formatRows="0" autoFilter="0"/>
  <autoFilter ref="C117:K149"/>
  <mergeCells count="9">
    <mergeCell ref="E86:H86"/>
    <mergeCell ref="E108:H108"/>
    <mergeCell ref="E110:H110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58"/>
  <sheetViews>
    <sheetView workbookViewId="0">
      <selection activeCell="U21" sqref="U21"/>
    </sheetView>
  </sheetViews>
  <sheetFormatPr defaultRowHeight="12.75"/>
  <cols>
    <col min="1" max="8" width="9.33203125" style="244"/>
    <col min="9" max="9" width="11.6640625" style="244" customWidth="1"/>
    <col min="10" max="10" width="9.33203125" style="244"/>
    <col min="11" max="11" width="12.33203125" style="244" customWidth="1"/>
    <col min="12" max="16384" width="9.33203125" style="244"/>
  </cols>
  <sheetData>
    <row r="1" spans="1:13">
      <c r="A1" s="242" t="s">
        <v>817</v>
      </c>
      <c r="B1" s="243" t="s">
        <v>818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3.5" thickBot="1">
      <c r="A2" s="243" t="s">
        <v>819</v>
      </c>
      <c r="B2" s="243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3.5" thickTop="1">
      <c r="A3" s="245" t="s">
        <v>820</v>
      </c>
      <c r="B3" s="246" t="s">
        <v>821</v>
      </c>
      <c r="C3" s="247"/>
      <c r="D3" s="247"/>
      <c r="E3" s="247"/>
      <c r="F3" s="245" t="s">
        <v>822</v>
      </c>
      <c r="G3" s="247"/>
      <c r="H3" s="247"/>
      <c r="I3" s="245" t="s">
        <v>823</v>
      </c>
      <c r="J3" s="247"/>
      <c r="K3" s="247"/>
      <c r="L3" s="247"/>
      <c r="M3" s="248"/>
    </row>
    <row r="4" spans="1:13">
      <c r="A4" s="249" t="s">
        <v>824</v>
      </c>
      <c r="B4" s="250" t="s">
        <v>825</v>
      </c>
      <c r="C4" s="250"/>
      <c r="D4" s="250" t="s">
        <v>826</v>
      </c>
      <c r="E4" s="250"/>
      <c r="F4" s="251"/>
      <c r="G4" s="250" t="s">
        <v>827</v>
      </c>
      <c r="H4" s="250"/>
      <c r="I4" s="251"/>
      <c r="J4" s="250"/>
      <c r="K4" s="250" t="s">
        <v>828</v>
      </c>
      <c r="L4" s="250"/>
      <c r="M4" s="252"/>
    </row>
    <row r="5" spans="1:13">
      <c r="A5" s="251"/>
      <c r="B5" s="250"/>
      <c r="C5" s="253" t="s">
        <v>829</v>
      </c>
      <c r="D5" s="250" t="s">
        <v>830</v>
      </c>
      <c r="E5" s="250" t="s">
        <v>831</v>
      </c>
      <c r="F5" s="251" t="s">
        <v>832</v>
      </c>
      <c r="G5" s="250" t="s">
        <v>833</v>
      </c>
      <c r="H5" s="250" t="s">
        <v>834</v>
      </c>
      <c r="I5" s="249" t="s">
        <v>835</v>
      </c>
      <c r="J5" s="250" t="s">
        <v>836</v>
      </c>
      <c r="K5" s="250" t="s">
        <v>837</v>
      </c>
      <c r="L5" s="250" t="s">
        <v>833</v>
      </c>
      <c r="M5" s="252" t="s">
        <v>834</v>
      </c>
    </row>
    <row r="6" spans="1:13">
      <c r="A6" s="249" t="s">
        <v>163</v>
      </c>
      <c r="B6" s="250" t="s">
        <v>163</v>
      </c>
      <c r="C6" s="253" t="s">
        <v>163</v>
      </c>
      <c r="D6" s="250" t="s">
        <v>163</v>
      </c>
      <c r="E6" s="250" t="s">
        <v>163</v>
      </c>
      <c r="F6" s="251" t="s">
        <v>142</v>
      </c>
      <c r="G6" s="250" t="s">
        <v>142</v>
      </c>
      <c r="H6" s="250" t="s">
        <v>142</v>
      </c>
      <c r="I6" s="249" t="s">
        <v>163</v>
      </c>
      <c r="J6" s="250" t="s">
        <v>193</v>
      </c>
      <c r="K6" s="250" t="s">
        <v>193</v>
      </c>
      <c r="L6" s="250" t="s">
        <v>193</v>
      </c>
      <c r="M6" s="252" t="s">
        <v>193</v>
      </c>
    </row>
    <row r="7" spans="1:13" ht="13.5" thickBot="1">
      <c r="A7" s="254"/>
      <c r="B7" s="255"/>
      <c r="C7" s="255"/>
      <c r="D7" s="255"/>
      <c r="E7" s="255"/>
      <c r="F7" s="254"/>
      <c r="G7" s="255"/>
      <c r="H7" s="255"/>
      <c r="I7" s="254"/>
      <c r="J7" s="255"/>
      <c r="K7" s="255"/>
      <c r="L7" s="255"/>
      <c r="M7" s="256"/>
    </row>
    <row r="8" spans="1:13" ht="13.5" thickTop="1"/>
    <row r="9" spans="1:13">
      <c r="A9" s="257">
        <v>0</v>
      </c>
      <c r="B9" s="258"/>
      <c r="C9" s="257">
        <v>1.6</v>
      </c>
      <c r="D9" s="258"/>
      <c r="E9" s="258"/>
      <c r="F9" s="258"/>
      <c r="G9" s="258"/>
      <c r="H9" s="258"/>
      <c r="I9" s="259"/>
      <c r="J9" s="258"/>
      <c r="K9" s="258"/>
      <c r="L9" s="258"/>
      <c r="M9" s="258"/>
    </row>
    <row r="10" spans="1:13">
      <c r="A10" s="260"/>
      <c r="B10" s="258">
        <f>A11-A9</f>
        <v>7</v>
      </c>
      <c r="C10" s="260"/>
      <c r="D10" s="258">
        <f>C9+C11</f>
        <v>3.2</v>
      </c>
      <c r="E10" s="258">
        <f>D10/2</f>
        <v>1.6</v>
      </c>
      <c r="F10" s="258">
        <f>IF(E10&lt;2,E10*B10,0)</f>
        <v>11.200000000000001</v>
      </c>
      <c r="G10" s="258">
        <f>IF((AND(E10&gt;2,E10&lt;4)),B10*E10,0)</f>
        <v>0</v>
      </c>
      <c r="H10" s="258">
        <f>IF((AND(E10&gt;4,E10&lt;6)),B10*E10,0)</f>
        <v>0</v>
      </c>
      <c r="I10" s="257">
        <v>1</v>
      </c>
      <c r="J10" s="258">
        <f>IF(E10&lt;1,B10*E10*I10,0)</f>
        <v>0</v>
      </c>
      <c r="K10" s="258">
        <f>IF((AND(E10&gt;1,E10&lt;2.5)),B10*E10*I10,0)</f>
        <v>11.200000000000001</v>
      </c>
      <c r="L10" s="258">
        <f>IF((AND(E10&gt;2.5,E10&lt;4)),B10*E10*I10,0)</f>
        <v>0</v>
      </c>
      <c r="M10" s="258">
        <f>IF((IF(E10&gt;4,E10&lt;6)),B10*E10*I10,0)</f>
        <v>0</v>
      </c>
    </row>
    <row r="11" spans="1:13">
      <c r="A11" s="257">
        <v>7</v>
      </c>
      <c r="B11" s="258"/>
      <c r="C11" s="257">
        <v>1.6</v>
      </c>
      <c r="D11" s="258"/>
      <c r="E11" s="258"/>
      <c r="F11" s="258"/>
      <c r="G11" s="258"/>
      <c r="H11" s="258"/>
      <c r="I11" s="260"/>
      <c r="J11" s="258"/>
      <c r="K11" s="258"/>
      <c r="L11" s="258"/>
      <c r="M11" s="258"/>
    </row>
    <row r="12" spans="1:13">
      <c r="A12" s="260"/>
      <c r="B12" s="258">
        <f>A13-A11</f>
        <v>13</v>
      </c>
      <c r="C12" s="260"/>
      <c r="D12" s="258">
        <f>C11+C13</f>
        <v>3.2</v>
      </c>
      <c r="E12" s="258">
        <f>D12/2</f>
        <v>1.6</v>
      </c>
      <c r="F12" s="258">
        <f>IF(E12&lt;2,E12*B12,0)</f>
        <v>20.8</v>
      </c>
      <c r="G12" s="258">
        <f>IF((AND(E12&gt;2,E12&lt;4)),B12*E12,0)</f>
        <v>0</v>
      </c>
      <c r="H12" s="258">
        <f>IF((AND(E12&gt;4,E12&lt;6)),B12*E12,0)</f>
        <v>0</v>
      </c>
      <c r="I12" s="257">
        <v>1</v>
      </c>
      <c r="J12" s="258">
        <f>IF(E12&lt;1,B12*E12*I12,0)</f>
        <v>0</v>
      </c>
      <c r="K12" s="258">
        <f>IF((AND(E12&gt;1,E12&lt;2.5)),B12*E12*I12,0)</f>
        <v>20.8</v>
      </c>
      <c r="L12" s="258">
        <f>IF((AND(E12&gt;2.5,E12&lt;4)),B12*E12*I12,0)</f>
        <v>0</v>
      </c>
      <c r="M12" s="258">
        <f>IF((IF(E12&gt;4,E12&lt;6)),B12*E12*I12,0)</f>
        <v>0</v>
      </c>
    </row>
    <row r="13" spans="1:13">
      <c r="A13" s="257">
        <v>20</v>
      </c>
      <c r="B13" s="258"/>
      <c r="C13" s="257">
        <v>1.6</v>
      </c>
      <c r="D13" s="258"/>
      <c r="E13" s="258"/>
      <c r="F13" s="258"/>
      <c r="G13" s="258"/>
      <c r="H13" s="258"/>
      <c r="I13" s="260"/>
      <c r="J13" s="258"/>
      <c r="K13" s="258"/>
      <c r="L13" s="258"/>
      <c r="M13" s="258"/>
    </row>
    <row r="14" spans="1:13">
      <c r="A14" s="260"/>
      <c r="B14" s="258">
        <f>A15-A13</f>
        <v>17</v>
      </c>
      <c r="C14" s="260"/>
      <c r="D14" s="258">
        <f>C13+C15</f>
        <v>3.2</v>
      </c>
      <c r="E14" s="258">
        <f>D14/2</f>
        <v>1.6</v>
      </c>
      <c r="F14" s="258">
        <f>IF(E14&lt;2,E14*B14,0)</f>
        <v>27.200000000000003</v>
      </c>
      <c r="G14" s="258">
        <f>IF((AND(E14&gt;2,E14&lt;4)),B14*E14,0)</f>
        <v>0</v>
      </c>
      <c r="H14" s="258">
        <f>IF((AND(E14&gt;4,E14&lt;6)),B14*E14,0)</f>
        <v>0</v>
      </c>
      <c r="I14" s="257">
        <v>1</v>
      </c>
      <c r="J14" s="258">
        <f>IF(E14&lt;1,B14*E14*I14,0)</f>
        <v>0</v>
      </c>
      <c r="K14" s="258">
        <f>IF((AND(E14&gt;1,E14&lt;2.5)),B14*E14*I14,0)</f>
        <v>27.200000000000003</v>
      </c>
      <c r="L14" s="258">
        <f>IF((AND(E14&gt;2.5,E14&lt;4)),B14*E14*I14,0)</f>
        <v>0</v>
      </c>
      <c r="M14" s="258">
        <f>IF((IF(E14&gt;4,E14&lt;6)),B14*E14*I14,0)</f>
        <v>0</v>
      </c>
    </row>
    <row r="15" spans="1:13">
      <c r="A15" s="257">
        <v>37</v>
      </c>
      <c r="B15" s="258"/>
      <c r="C15" s="257">
        <v>1.6</v>
      </c>
      <c r="D15" s="258"/>
      <c r="E15" s="258"/>
      <c r="F15" s="258"/>
      <c r="G15" s="258"/>
      <c r="H15" s="258"/>
      <c r="I15" s="260"/>
      <c r="J15" s="258"/>
      <c r="K15" s="258"/>
      <c r="L15" s="258"/>
      <c r="M15" s="258"/>
    </row>
    <row r="16" spans="1:13">
      <c r="A16" s="260"/>
      <c r="B16" s="258">
        <f>A17-A15</f>
        <v>3</v>
      </c>
      <c r="C16" s="260"/>
      <c r="D16" s="258">
        <f>C15+C17</f>
        <v>3.2</v>
      </c>
      <c r="E16" s="258">
        <f>D16/2</f>
        <v>1.6</v>
      </c>
      <c r="F16" s="258">
        <f>IF(E16&lt;2,E16*B16,0)</f>
        <v>4.8000000000000007</v>
      </c>
      <c r="G16" s="258">
        <f>IF((AND(E16&gt;2,E16&lt;4)),B16*E16,0)</f>
        <v>0</v>
      </c>
      <c r="H16" s="258">
        <f>IF((AND(E16&gt;4,E16&lt;6)),B16*E16,0)</f>
        <v>0</v>
      </c>
      <c r="I16" s="257">
        <v>1</v>
      </c>
      <c r="J16" s="258">
        <f>IF(E16&lt;1,B16*E16*I16,0)</f>
        <v>0</v>
      </c>
      <c r="K16" s="258">
        <f>IF((AND(E16&gt;1,E16&lt;2.5)),B16*E16*I16,0)</f>
        <v>4.8000000000000007</v>
      </c>
      <c r="L16" s="258">
        <f>IF((AND(E16&gt;2.5,E16&lt;4)),B16*E16*I16,0)</f>
        <v>0</v>
      </c>
      <c r="M16" s="258">
        <f>IF((IF(E16&gt;4,E16&lt;6)),B16*E16*I16,0)</f>
        <v>0</v>
      </c>
    </row>
    <row r="17" spans="1:13">
      <c r="A17" s="257">
        <v>40</v>
      </c>
      <c r="B17" s="258"/>
      <c r="C17" s="257">
        <v>1.6</v>
      </c>
      <c r="D17" s="258"/>
      <c r="E17" s="258"/>
      <c r="F17" s="258"/>
      <c r="G17" s="258"/>
      <c r="H17" s="258"/>
      <c r="I17" s="259"/>
      <c r="J17" s="258"/>
      <c r="K17" s="258"/>
      <c r="L17" s="258"/>
      <c r="M17" s="258"/>
    </row>
    <row r="18" spans="1:13">
      <c r="A18" s="260"/>
      <c r="B18" s="258">
        <f>A19-A17</f>
        <v>20</v>
      </c>
      <c r="C18" s="260"/>
      <c r="D18" s="258">
        <f>C17+C19</f>
        <v>3.2</v>
      </c>
      <c r="E18" s="258">
        <f>D18/2</f>
        <v>1.6</v>
      </c>
      <c r="F18" s="258">
        <f>IF(E18&lt;2,E18*B18,0)</f>
        <v>32</v>
      </c>
      <c r="G18" s="258">
        <f>IF((AND(E18&gt;2,E18&lt;4)),B18*E18,0)</f>
        <v>0</v>
      </c>
      <c r="H18" s="258">
        <f>IF((AND(E18&gt;4,E18&lt;6)),B18*E18,0)</f>
        <v>0</v>
      </c>
      <c r="I18" s="257">
        <v>1</v>
      </c>
      <c r="J18" s="258">
        <f>IF(E18&lt;1,B18*E18*I18,0)</f>
        <v>0</v>
      </c>
      <c r="K18" s="258">
        <f>IF((AND(E18&gt;1,E18&lt;2.5)),B18*E18*I18,0)</f>
        <v>32</v>
      </c>
      <c r="L18" s="258">
        <f>IF((AND(E18&gt;2.5,E18&lt;4)),B18*E18*I18,0)</f>
        <v>0</v>
      </c>
      <c r="M18" s="258">
        <f>IF((IF(E18&gt;4,E18&lt;6)),B18*E18*I18,0)</f>
        <v>0</v>
      </c>
    </row>
    <row r="19" spans="1:13">
      <c r="A19" s="257">
        <v>60</v>
      </c>
      <c r="B19" s="258"/>
      <c r="C19" s="257">
        <v>1.6</v>
      </c>
      <c r="D19" s="258"/>
      <c r="E19" s="258"/>
      <c r="F19" s="258"/>
      <c r="G19" s="258"/>
      <c r="H19" s="258"/>
      <c r="I19" s="259"/>
      <c r="J19" s="258"/>
      <c r="K19" s="258"/>
      <c r="L19" s="258"/>
      <c r="M19" s="258"/>
    </row>
    <row r="20" spans="1:13">
      <c r="A20" s="260"/>
      <c r="B20" s="258">
        <f>A21-A19</f>
        <v>7</v>
      </c>
      <c r="C20" s="260"/>
      <c r="D20" s="258">
        <f>C19+C21</f>
        <v>3.2</v>
      </c>
      <c r="E20" s="258">
        <f>D20/2</f>
        <v>1.6</v>
      </c>
      <c r="F20" s="258">
        <f>IF(E20&lt;2,E20*B20,0)</f>
        <v>11.200000000000001</v>
      </c>
      <c r="G20" s="258">
        <f>IF((AND(E20&gt;2,E20&lt;4)),B20*E20,0)</f>
        <v>0</v>
      </c>
      <c r="H20" s="258">
        <f>IF((AND(E20&gt;4,E20&lt;6)),B20*E20,0)</f>
        <v>0</v>
      </c>
      <c r="I20" s="257">
        <v>1</v>
      </c>
      <c r="J20" s="258">
        <f>IF(E20&lt;1,B20*E20*I20,0)</f>
        <v>0</v>
      </c>
      <c r="K20" s="258">
        <f>IF((AND(E20&gt;1,E20&lt;2.5)),B20*E20*I20,0)</f>
        <v>11.200000000000001</v>
      </c>
      <c r="L20" s="258">
        <f>IF((AND(E20&gt;2.5,E20&lt;4)),B20*E20*I20,0)</f>
        <v>0</v>
      </c>
      <c r="M20" s="258">
        <f>IF((IF(E20&gt;4,E20&lt;6)),B20*E20*I20,0)</f>
        <v>0</v>
      </c>
    </row>
    <row r="21" spans="1:13">
      <c r="A21" s="257">
        <v>67</v>
      </c>
      <c r="B21" s="258"/>
      <c r="C21" s="257">
        <v>1.6</v>
      </c>
      <c r="D21" s="258"/>
      <c r="E21" s="258"/>
      <c r="F21" s="258"/>
      <c r="G21" s="258"/>
      <c r="H21" s="258"/>
      <c r="I21" s="260"/>
      <c r="J21" s="258"/>
      <c r="K21" s="258"/>
      <c r="L21" s="258"/>
      <c r="M21" s="258"/>
    </row>
    <row r="22" spans="1:13">
      <c r="A22" s="260"/>
      <c r="B22" s="258">
        <f>A23-A21</f>
        <v>13</v>
      </c>
      <c r="C22" s="260"/>
      <c r="D22" s="258">
        <f>C21+C23</f>
        <v>3.2</v>
      </c>
      <c r="E22" s="258">
        <f>D22/2</f>
        <v>1.6</v>
      </c>
      <c r="F22" s="258">
        <f>IF(E22&lt;2,E22*B22,0)</f>
        <v>20.8</v>
      </c>
      <c r="G22" s="258">
        <f>IF((AND(E22&gt;2,E22&lt;4)),B22*E22,0)</f>
        <v>0</v>
      </c>
      <c r="H22" s="258">
        <f>IF((AND(E22&gt;4,E22&lt;6)),B22*E22,0)</f>
        <v>0</v>
      </c>
      <c r="I22" s="257">
        <v>1</v>
      </c>
      <c r="J22" s="258">
        <f>IF(E22&lt;1,B22*E22*I22,0)</f>
        <v>0</v>
      </c>
      <c r="K22" s="258">
        <f>IF((AND(E22&gt;1,E22&lt;2.5)),B22*E22*I22,0)</f>
        <v>20.8</v>
      </c>
      <c r="L22" s="258">
        <f>IF((AND(E22&gt;2.5,E22&lt;4)),B22*E22*I22,0)</f>
        <v>0</v>
      </c>
      <c r="M22" s="258">
        <f>IF((IF(E22&gt;4,E22&lt;6)),B22*E22*I22,0)</f>
        <v>0</v>
      </c>
    </row>
    <row r="23" spans="1:13">
      <c r="A23" s="257">
        <v>80</v>
      </c>
      <c r="B23" s="258"/>
      <c r="C23" s="257">
        <v>1.6</v>
      </c>
      <c r="D23" s="258"/>
      <c r="E23" s="258"/>
      <c r="F23" s="258"/>
      <c r="G23" s="258"/>
      <c r="H23" s="258"/>
      <c r="I23" s="260"/>
      <c r="J23" s="258"/>
      <c r="K23" s="258"/>
      <c r="L23" s="258"/>
      <c r="M23" s="258"/>
    </row>
    <row r="24" spans="1:13">
      <c r="A24" s="260"/>
      <c r="B24" s="258">
        <f>A25-A23</f>
        <v>17</v>
      </c>
      <c r="C24" s="260"/>
      <c r="D24" s="258">
        <f>C23+C25</f>
        <v>3.2</v>
      </c>
      <c r="E24" s="258">
        <f>D24/2</f>
        <v>1.6</v>
      </c>
      <c r="F24" s="258">
        <f>IF(E24&lt;2,E24*B24,0)</f>
        <v>27.200000000000003</v>
      </c>
      <c r="G24" s="258">
        <f>IF((AND(E24&gt;2,E24&lt;4)),B24*E24,0)</f>
        <v>0</v>
      </c>
      <c r="H24" s="258">
        <f>IF((AND(E24&gt;4,E24&lt;6)),B24*E24,0)</f>
        <v>0</v>
      </c>
      <c r="I24" s="257">
        <v>1</v>
      </c>
      <c r="J24" s="258">
        <f>IF(E24&lt;1,B24*E24*I24,0)</f>
        <v>0</v>
      </c>
      <c r="K24" s="258">
        <f>IF((AND(E24&gt;1,E24&lt;2.5)),B24*E24*I24,0)</f>
        <v>27.200000000000003</v>
      </c>
      <c r="L24" s="258">
        <f>IF((AND(E24&gt;2.5,E24&lt;4)),B24*E24*I24,0)</f>
        <v>0</v>
      </c>
      <c r="M24" s="258">
        <f>IF((IF(E24&gt;4,E24&lt;6)),B24*E24*I24,0)</f>
        <v>0</v>
      </c>
    </row>
    <row r="25" spans="1:13">
      <c r="A25" s="257">
        <v>97</v>
      </c>
      <c r="B25" s="258"/>
      <c r="C25" s="257">
        <v>1.6</v>
      </c>
      <c r="D25" s="258"/>
      <c r="E25" s="258"/>
      <c r="F25" s="258"/>
      <c r="G25" s="258"/>
      <c r="H25" s="258"/>
      <c r="I25" s="260"/>
      <c r="J25" s="258"/>
      <c r="K25" s="258"/>
      <c r="L25" s="258"/>
      <c r="M25" s="258"/>
    </row>
    <row r="26" spans="1:13">
      <c r="A26" s="260"/>
      <c r="B26" s="258">
        <f>A27-A25</f>
        <v>3</v>
      </c>
      <c r="C26" s="260"/>
      <c r="D26" s="258">
        <f>C25+C27</f>
        <v>3.2</v>
      </c>
      <c r="E26" s="258">
        <f>D26/2</f>
        <v>1.6</v>
      </c>
      <c r="F26" s="258">
        <f>IF(E26&lt;2,E26*B26,0)</f>
        <v>4.8000000000000007</v>
      </c>
      <c r="G26" s="258">
        <f>IF((AND(E26&gt;2,E26&lt;4)),B26*E26,0)</f>
        <v>0</v>
      </c>
      <c r="H26" s="258">
        <f>IF((AND(E26&gt;4,E26&lt;6)),B26*E26,0)</f>
        <v>0</v>
      </c>
      <c r="I26" s="257">
        <v>1</v>
      </c>
      <c r="J26" s="258">
        <f>IF(E26&lt;1,B26*E26*I26,0)</f>
        <v>0</v>
      </c>
      <c r="K26" s="258">
        <f>IF((AND(E26&gt;1,E26&lt;2.5)),B26*E26*I26,0)</f>
        <v>4.8000000000000007</v>
      </c>
      <c r="L26" s="258">
        <f>IF((AND(E26&gt;2.5,E26&lt;4)),B26*E26*I26,0)</f>
        <v>0</v>
      </c>
      <c r="M26" s="258">
        <f>IF((IF(E26&gt;4,E26&lt;6)),B26*E26*I26,0)</f>
        <v>0</v>
      </c>
    </row>
    <row r="27" spans="1:13">
      <c r="A27" s="257">
        <v>100</v>
      </c>
      <c r="B27" s="258"/>
      <c r="C27" s="257">
        <v>1.6</v>
      </c>
      <c r="D27" s="258"/>
      <c r="E27" s="258"/>
      <c r="F27" s="258"/>
      <c r="G27" s="258"/>
      <c r="H27" s="258"/>
      <c r="I27" s="259"/>
      <c r="J27" s="258"/>
      <c r="K27" s="258"/>
      <c r="L27" s="258"/>
      <c r="M27" s="258"/>
    </row>
    <row r="28" spans="1:13">
      <c r="A28" s="260"/>
      <c r="B28" s="258">
        <f>A29-A27</f>
        <v>20</v>
      </c>
      <c r="C28" s="260"/>
      <c r="D28" s="258">
        <f>C27+C29</f>
        <v>3.2</v>
      </c>
      <c r="E28" s="258">
        <f>D28/2</f>
        <v>1.6</v>
      </c>
      <c r="F28" s="258">
        <f>IF(E28&lt;2,E28*B28,0)</f>
        <v>32</v>
      </c>
      <c r="G28" s="258">
        <f>IF((AND(E28&gt;2,E28&lt;4)),B28*E28,0)</f>
        <v>0</v>
      </c>
      <c r="H28" s="258">
        <f>IF((AND(E28&gt;4,E28&lt;6)),B28*E28,0)</f>
        <v>0</v>
      </c>
      <c r="I28" s="257">
        <v>1</v>
      </c>
      <c r="J28" s="258">
        <f>IF(E28&lt;1,B28*E28*I28,0)</f>
        <v>0</v>
      </c>
      <c r="K28" s="258">
        <f>IF((AND(E28&gt;1,E28&lt;2.5)),B28*E28*I28,0)</f>
        <v>32</v>
      </c>
      <c r="L28" s="258">
        <f>IF((AND(E28&gt;2.5,E28&lt;4)),B28*E28*I28,0)</f>
        <v>0</v>
      </c>
      <c r="M28" s="258">
        <f>IF((IF(E28&gt;4,E28&lt;6)),B28*E28*I28,0)</f>
        <v>0</v>
      </c>
    </row>
    <row r="29" spans="1:13">
      <c r="A29" s="257">
        <v>120</v>
      </c>
      <c r="B29" s="258"/>
      <c r="C29" s="257">
        <v>1.6</v>
      </c>
      <c r="D29" s="258"/>
      <c r="E29" s="258"/>
      <c r="F29" s="258"/>
      <c r="G29" s="258"/>
      <c r="H29" s="258"/>
      <c r="I29" s="259"/>
      <c r="J29" s="258"/>
      <c r="K29" s="258"/>
      <c r="L29" s="258"/>
      <c r="M29" s="258"/>
    </row>
    <row r="30" spans="1:13">
      <c r="A30" s="260"/>
      <c r="B30" s="258">
        <f>A31-A29</f>
        <v>7</v>
      </c>
      <c r="C30" s="260"/>
      <c r="D30" s="258">
        <f>C29+C31</f>
        <v>3.2</v>
      </c>
      <c r="E30" s="258">
        <f>D30/2</f>
        <v>1.6</v>
      </c>
      <c r="F30" s="258">
        <f>IF(E30&lt;2,E30*B30,0)</f>
        <v>11.200000000000001</v>
      </c>
      <c r="G30" s="258">
        <f>IF((AND(E30&gt;2,E30&lt;4)),B30*E30,0)</f>
        <v>0</v>
      </c>
      <c r="H30" s="258">
        <f>IF((AND(E30&gt;4,E30&lt;6)),B30*E30,0)</f>
        <v>0</v>
      </c>
      <c r="I30" s="257">
        <v>1</v>
      </c>
      <c r="J30" s="258">
        <f>IF(E30&lt;1,B30*E30*I30,0)</f>
        <v>0</v>
      </c>
      <c r="K30" s="258">
        <f>IF((AND(E30&gt;1,E30&lt;2.5)),B30*E30*I30,0)</f>
        <v>11.200000000000001</v>
      </c>
      <c r="L30" s="258">
        <f>IF((AND(E30&gt;2.5,E30&lt;4)),B30*E30*I30,0)</f>
        <v>0</v>
      </c>
      <c r="M30" s="258">
        <f>IF((IF(E30&gt;4,E30&lt;6)),B30*E30*I30,0)</f>
        <v>0</v>
      </c>
    </row>
    <row r="31" spans="1:13">
      <c r="A31" s="257">
        <v>127</v>
      </c>
      <c r="B31" s="258"/>
      <c r="C31" s="257">
        <v>1.6</v>
      </c>
      <c r="D31" s="258"/>
      <c r="E31" s="258"/>
      <c r="F31" s="258"/>
      <c r="G31" s="258"/>
      <c r="H31" s="258"/>
      <c r="I31" s="260"/>
      <c r="J31" s="258"/>
      <c r="K31" s="258"/>
      <c r="L31" s="258"/>
      <c r="M31" s="258"/>
    </row>
    <row r="32" spans="1:13">
      <c r="A32" s="260"/>
      <c r="B32" s="258">
        <f>A33-A31</f>
        <v>13</v>
      </c>
      <c r="C32" s="260"/>
      <c r="D32" s="258">
        <f>C31+C33</f>
        <v>3.2</v>
      </c>
      <c r="E32" s="258">
        <f>D32/2</f>
        <v>1.6</v>
      </c>
      <c r="F32" s="258">
        <f>IF(E32&lt;2,E32*B32,0)</f>
        <v>20.8</v>
      </c>
      <c r="G32" s="258">
        <f>IF((AND(E32&gt;2,E32&lt;4)),B32*E32,0)</f>
        <v>0</v>
      </c>
      <c r="H32" s="258">
        <f>IF((AND(E32&gt;4,E32&lt;6)),B32*E32,0)</f>
        <v>0</v>
      </c>
      <c r="I32" s="257">
        <v>1</v>
      </c>
      <c r="J32" s="258">
        <f>IF(E32&lt;1,B32*E32*I32,0)</f>
        <v>0</v>
      </c>
      <c r="K32" s="258">
        <f>IF((AND(E32&gt;1,E32&lt;2.5)),B32*E32*I32,0)</f>
        <v>20.8</v>
      </c>
      <c r="L32" s="258">
        <f>IF((AND(E32&gt;2.5,E32&lt;4)),B32*E32*I32,0)</f>
        <v>0</v>
      </c>
      <c r="M32" s="258">
        <f>IF((IF(E32&gt;4,E32&lt;6)),B32*E32*I32,0)</f>
        <v>0</v>
      </c>
    </row>
    <row r="33" spans="1:13">
      <c r="A33" s="257">
        <v>140</v>
      </c>
      <c r="B33" s="258"/>
      <c r="C33" s="257">
        <v>1.6</v>
      </c>
      <c r="D33" s="258"/>
      <c r="E33" s="258"/>
      <c r="F33" s="258"/>
      <c r="G33" s="258"/>
      <c r="H33" s="258"/>
      <c r="I33" s="260"/>
      <c r="J33" s="258"/>
      <c r="K33" s="258"/>
      <c r="L33" s="258"/>
      <c r="M33" s="258"/>
    </row>
    <row r="34" spans="1:13">
      <c r="A34" s="260"/>
      <c r="B34" s="258">
        <f>A35-A33</f>
        <v>20</v>
      </c>
      <c r="C34" s="260"/>
      <c r="D34" s="258">
        <f>C33+C35</f>
        <v>3.2</v>
      </c>
      <c r="E34" s="258">
        <f>D34/2</f>
        <v>1.6</v>
      </c>
      <c r="F34" s="258">
        <f>IF(E34&lt;2,E34*B34,0)</f>
        <v>32</v>
      </c>
      <c r="G34" s="258">
        <f>IF((AND(E34&gt;2,E34&lt;4)),B34*E34,0)</f>
        <v>0</v>
      </c>
      <c r="H34" s="258">
        <f>IF((AND(E34&gt;4,E34&lt;6)),B34*E34,0)</f>
        <v>0</v>
      </c>
      <c r="I34" s="257">
        <v>1</v>
      </c>
      <c r="J34" s="258">
        <f>IF(E34&lt;1,B34*E34*I34,0)</f>
        <v>0</v>
      </c>
      <c r="K34" s="258">
        <f>IF((AND(E34&gt;1,E34&lt;2.5)),B34*E34*I34,0)</f>
        <v>32</v>
      </c>
      <c r="L34" s="258">
        <f>IF((AND(E34&gt;2.5,E34&lt;4)),B34*E34*I34,0)</f>
        <v>0</v>
      </c>
      <c r="M34" s="258">
        <f>IF((IF(E34&gt;4,E34&lt;6)),B34*E34*I34,0)</f>
        <v>0</v>
      </c>
    </row>
    <row r="35" spans="1:13">
      <c r="A35" s="257">
        <v>160</v>
      </c>
      <c r="B35" s="258"/>
      <c r="C35" s="257">
        <v>1.6</v>
      </c>
      <c r="D35" s="258"/>
      <c r="E35" s="258"/>
      <c r="F35" s="258"/>
      <c r="G35" s="258"/>
      <c r="H35" s="258"/>
      <c r="I35" s="260"/>
      <c r="J35" s="258"/>
      <c r="K35" s="258"/>
      <c r="L35" s="258"/>
      <c r="M35" s="258"/>
    </row>
    <row r="36" spans="1:13">
      <c r="A36" s="260"/>
      <c r="B36" s="258">
        <f>A37-A35</f>
        <v>2.8000000000000114</v>
      </c>
      <c r="C36" s="260"/>
      <c r="D36" s="258">
        <f>C35+C37</f>
        <v>3.2</v>
      </c>
      <c r="E36" s="258">
        <f>D36/2</f>
        <v>1.6</v>
      </c>
      <c r="F36" s="258">
        <f>IF(E36&lt;2,E36*B36,0)</f>
        <v>4.4800000000000182</v>
      </c>
      <c r="G36" s="258">
        <f>IF((AND(E36&gt;2,E36&lt;4)),B36*E36,0)</f>
        <v>0</v>
      </c>
      <c r="H36" s="258">
        <f>IF((AND(E36&gt;4,E36&lt;6)),B36*E36,0)</f>
        <v>0</v>
      </c>
      <c r="I36" s="257">
        <v>1</v>
      </c>
      <c r="J36" s="258">
        <f>IF(E36&lt;1,B36*E36*I36,0)</f>
        <v>0</v>
      </c>
      <c r="K36" s="258">
        <f>IF((AND(E36&gt;1,E36&lt;2.5)),B36*E36*I36,0)</f>
        <v>4.4800000000000182</v>
      </c>
      <c r="L36" s="258">
        <f>IF((AND(E36&gt;2.5,E36&lt;4)),B36*E36*I36,0)</f>
        <v>0</v>
      </c>
      <c r="M36" s="258">
        <f>IF((IF(E36&gt;4,E36&lt;6)),B36*E36*I36,0)</f>
        <v>0</v>
      </c>
    </row>
    <row r="37" spans="1:13">
      <c r="A37" s="257">
        <v>162.80000000000001</v>
      </c>
      <c r="B37" s="258"/>
      <c r="C37" s="257">
        <v>1.6</v>
      </c>
      <c r="D37" s="258"/>
      <c r="E37" s="258"/>
      <c r="F37" s="258"/>
      <c r="G37" s="258"/>
      <c r="H37" s="258"/>
      <c r="I37" s="259"/>
      <c r="J37" s="258"/>
      <c r="K37" s="258"/>
      <c r="L37" s="258"/>
      <c r="M37" s="258"/>
    </row>
    <row r="38" spans="1:13">
      <c r="A38" s="260"/>
      <c r="B38" s="258">
        <f>A39-A37</f>
        <v>17.199999999999989</v>
      </c>
      <c r="C38" s="260"/>
      <c r="D38" s="258">
        <f>C37+C39</f>
        <v>3.2</v>
      </c>
      <c r="E38" s="258">
        <f>D38/2</f>
        <v>1.6</v>
      </c>
      <c r="F38" s="258">
        <f>IF(E38&lt;2,E38*B38,0)</f>
        <v>27.519999999999982</v>
      </c>
      <c r="G38" s="258">
        <f>IF((AND(E38&gt;2,E38&lt;4)),B38*E38,0)</f>
        <v>0</v>
      </c>
      <c r="H38" s="258">
        <f>IF((AND(E38&gt;4,E38&lt;6)),B38*E38,0)</f>
        <v>0</v>
      </c>
      <c r="I38" s="257">
        <v>1</v>
      </c>
      <c r="J38" s="258">
        <f>IF(E38&lt;1,B38*E38*I38,0)</f>
        <v>0</v>
      </c>
      <c r="K38" s="258">
        <f>IF((AND(E38&gt;1,E38&lt;2.5)),B38*E38*I38,0)</f>
        <v>27.519999999999982</v>
      </c>
      <c r="L38" s="258">
        <f>IF((AND(E38&gt;2.5,E38&lt;4)),B38*E38*I38,0)</f>
        <v>0</v>
      </c>
      <c r="M38" s="258">
        <f>IF((IF(E38&gt;4,E38&lt;6)),B38*E38*I38,0)</f>
        <v>0</v>
      </c>
    </row>
    <row r="39" spans="1:13">
      <c r="A39" s="257">
        <v>180</v>
      </c>
      <c r="B39" s="258"/>
      <c r="C39" s="257">
        <v>1.6</v>
      </c>
      <c r="D39" s="258"/>
      <c r="E39" s="258"/>
      <c r="F39" s="258"/>
      <c r="G39" s="258"/>
      <c r="H39" s="258"/>
      <c r="I39" s="259"/>
      <c r="J39" s="258"/>
      <c r="K39" s="258"/>
      <c r="L39" s="258"/>
      <c r="M39" s="258"/>
    </row>
    <row r="40" spans="1:13">
      <c r="A40" s="260"/>
      <c r="B40" s="258">
        <f>A41-A39</f>
        <v>8</v>
      </c>
      <c r="C40" s="260"/>
      <c r="D40" s="258">
        <f>C39+C41</f>
        <v>3.2</v>
      </c>
      <c r="E40" s="258">
        <f>D40/2</f>
        <v>1.6</v>
      </c>
      <c r="F40" s="258">
        <f>IF(E40&lt;2,E40*B40,0)</f>
        <v>12.8</v>
      </c>
      <c r="G40" s="258">
        <f>IF((AND(E40&gt;2,E40&lt;4)),B40*E40,0)</f>
        <v>0</v>
      </c>
      <c r="H40" s="258">
        <f>IF((AND(E40&gt;4,E40&lt;6)),B40*E40,0)</f>
        <v>0</v>
      </c>
      <c r="I40" s="257">
        <v>1</v>
      </c>
      <c r="J40" s="258">
        <f>IF(E40&lt;1,B40*E40*I40,0)</f>
        <v>0</v>
      </c>
      <c r="K40" s="258">
        <f>IF((AND(E40&gt;1,E40&lt;2.5)),B40*E40*I40,0)</f>
        <v>12.8</v>
      </c>
      <c r="L40" s="258">
        <f>IF((AND(E40&gt;2.5,E40&lt;4)),B40*E40*I40,0)</f>
        <v>0</v>
      </c>
      <c r="M40" s="258">
        <f>IF((IF(E40&gt;4,E40&lt;6)),B40*E40*I40,0)</f>
        <v>0</v>
      </c>
    </row>
    <row r="41" spans="1:13">
      <c r="A41" s="257">
        <v>188</v>
      </c>
      <c r="B41" s="258"/>
      <c r="C41" s="257">
        <v>1.6</v>
      </c>
      <c r="D41" s="258"/>
      <c r="E41" s="258"/>
      <c r="F41" s="258"/>
      <c r="G41" s="258"/>
      <c r="H41" s="258"/>
      <c r="I41" s="260"/>
      <c r="J41" s="258"/>
      <c r="K41" s="258"/>
      <c r="L41" s="258"/>
      <c r="M41" s="258"/>
    </row>
    <row r="42" spans="1:13">
      <c r="A42" s="260"/>
      <c r="B42" s="258">
        <f>A43-A41</f>
        <v>12</v>
      </c>
      <c r="C42" s="260"/>
      <c r="D42" s="258">
        <f>C41+C43</f>
        <v>3.2</v>
      </c>
      <c r="E42" s="258">
        <f>D42/2</f>
        <v>1.6</v>
      </c>
      <c r="F42" s="258">
        <f>IF(E42&lt;2,E42*B42,0)</f>
        <v>19.200000000000003</v>
      </c>
      <c r="G42" s="258">
        <f>IF((AND(E42&gt;2,E42&lt;4)),B42*E42,0)</f>
        <v>0</v>
      </c>
      <c r="H42" s="258">
        <f>IF((AND(E42&gt;4,E42&lt;6)),B42*E42,0)</f>
        <v>0</v>
      </c>
      <c r="I42" s="257">
        <v>1</v>
      </c>
      <c r="J42" s="258">
        <f>IF(E42&lt;1,B42*E42*I42,0)</f>
        <v>0</v>
      </c>
      <c r="K42" s="258">
        <f>IF((AND(E42&gt;1,E42&lt;2.5)),B42*E42*I42,0)</f>
        <v>19.200000000000003</v>
      </c>
      <c r="L42" s="258">
        <f>IF((AND(E42&gt;2.5,E42&lt;4)),B42*E42*I42,0)</f>
        <v>0</v>
      </c>
      <c r="M42" s="258">
        <f>IF((IF(E42&gt;4,E42&lt;6)),B42*E42*I42,0)</f>
        <v>0</v>
      </c>
    </row>
    <row r="43" spans="1:13">
      <c r="A43" s="257">
        <v>200</v>
      </c>
      <c r="B43" s="258"/>
      <c r="C43" s="257">
        <v>1.6</v>
      </c>
      <c r="D43" s="258"/>
      <c r="E43" s="258"/>
      <c r="F43" s="258"/>
      <c r="G43" s="258"/>
      <c r="H43" s="258"/>
      <c r="I43" s="260"/>
      <c r="J43" s="258"/>
      <c r="K43" s="258"/>
      <c r="L43" s="258"/>
      <c r="M43" s="258"/>
    </row>
    <row r="44" spans="1:13">
      <c r="A44" s="260"/>
      <c r="B44" s="258">
        <f>A45-A43</f>
        <v>40</v>
      </c>
      <c r="C44" s="260"/>
      <c r="D44" s="258">
        <f>C43+C45</f>
        <v>3.2</v>
      </c>
      <c r="E44" s="258">
        <f>D44/2</f>
        <v>1.6</v>
      </c>
      <c r="F44" s="258">
        <f>IF(E44&lt;2,E44*B44,0)</f>
        <v>64</v>
      </c>
      <c r="G44" s="258">
        <f>IF((AND(E44&gt;2,E44&lt;4)),B44*E44,0)</f>
        <v>0</v>
      </c>
      <c r="H44" s="258">
        <f>IF((AND(E44&gt;4,E44&lt;6)),B44*E44,0)</f>
        <v>0</v>
      </c>
      <c r="I44" s="257">
        <v>1</v>
      </c>
      <c r="J44" s="258">
        <f>IF(E44&lt;1,B44*E44*I44,0)</f>
        <v>0</v>
      </c>
      <c r="K44" s="258">
        <f>IF((AND(E44&gt;1,E44&lt;2.5)),B44*E44*I44,0)</f>
        <v>64</v>
      </c>
      <c r="L44" s="258">
        <f>IF((AND(E44&gt;2.5,E44&lt;4)),B44*E44*I44,0)</f>
        <v>0</v>
      </c>
      <c r="M44" s="258">
        <f>IF((IF(E44&gt;4,E44&lt;6)),B44*E44*I44,0)</f>
        <v>0</v>
      </c>
    </row>
    <row r="45" spans="1:13">
      <c r="A45" s="257">
        <v>240</v>
      </c>
      <c r="B45" s="258"/>
      <c r="C45" s="257">
        <v>1.6</v>
      </c>
      <c r="D45" s="258"/>
      <c r="E45" s="258"/>
      <c r="F45" s="258"/>
      <c r="G45" s="258"/>
      <c r="H45" s="258"/>
      <c r="I45" s="260"/>
      <c r="J45" s="258"/>
      <c r="K45" s="258"/>
      <c r="L45" s="258"/>
      <c r="M45" s="258"/>
    </row>
    <row r="46" spans="1:13">
      <c r="A46" s="260"/>
      <c r="B46" s="258">
        <f>A47-A45</f>
        <v>5.9000000000000057</v>
      </c>
      <c r="C46" s="260"/>
      <c r="D46" s="258">
        <f>C45+C47</f>
        <v>3.2</v>
      </c>
      <c r="E46" s="258">
        <f>D46/2</f>
        <v>1.6</v>
      </c>
      <c r="F46" s="258">
        <f>IF(E46&lt;2,E46*B46,0)</f>
        <v>9.4400000000000102</v>
      </c>
      <c r="G46" s="258">
        <f>IF((AND(E46&gt;2,E46&lt;4)),B46*E46,0)</f>
        <v>0</v>
      </c>
      <c r="H46" s="258">
        <f>IF((AND(E46&gt;4,E46&lt;6)),B46*E46,0)</f>
        <v>0</v>
      </c>
      <c r="I46" s="257">
        <v>1</v>
      </c>
      <c r="J46" s="258">
        <f>IF(E46&lt;1,B46*E46*I46,0)</f>
        <v>0</v>
      </c>
      <c r="K46" s="258">
        <f>IF((AND(E46&gt;1,E46&lt;2.5)),B46*E46*I46,0)</f>
        <v>9.4400000000000102</v>
      </c>
      <c r="L46" s="258">
        <f>IF((AND(E46&gt;2.5,E46&lt;4)),B46*E46*I46,0)</f>
        <v>0</v>
      </c>
      <c r="M46" s="258">
        <f>IF((IF(E46&gt;4,E46&lt;6)),B46*E46*I46,0)</f>
        <v>0</v>
      </c>
    </row>
    <row r="47" spans="1:13">
      <c r="A47" s="257">
        <v>245.9</v>
      </c>
      <c r="B47" s="258"/>
      <c r="C47" s="257">
        <v>1.6</v>
      </c>
      <c r="D47" s="258"/>
      <c r="E47" s="258"/>
      <c r="F47" s="258"/>
      <c r="G47" s="258"/>
      <c r="H47" s="258"/>
      <c r="I47" s="259"/>
      <c r="J47" s="258"/>
      <c r="K47" s="258"/>
      <c r="L47" s="258"/>
      <c r="M47" s="258"/>
    </row>
    <row r="48" spans="1:13">
      <c r="A48" s="260"/>
      <c r="B48" s="258">
        <f>A49-A47</f>
        <v>14.099999999999994</v>
      </c>
      <c r="C48" s="260"/>
      <c r="D48" s="258">
        <f>C47+C49</f>
        <v>3.2</v>
      </c>
      <c r="E48" s="258">
        <f>D48/2</f>
        <v>1.6</v>
      </c>
      <c r="F48" s="258">
        <f>IF(E48&lt;2,E48*B48,0)</f>
        <v>22.559999999999992</v>
      </c>
      <c r="G48" s="258">
        <f>IF((AND(E48&gt;2,E48&lt;4)),B48*E48,0)</f>
        <v>0</v>
      </c>
      <c r="H48" s="258">
        <f>IF((AND(E48&gt;4,E48&lt;6)),B48*E48,0)</f>
        <v>0</v>
      </c>
      <c r="I48" s="257">
        <v>1</v>
      </c>
      <c r="J48" s="258">
        <f>IF(E48&lt;1,B48*E48*I48,0)</f>
        <v>0</v>
      </c>
      <c r="K48" s="258">
        <f>IF((AND(E48&gt;1,E48&lt;2.5)),B48*E48*I48,0)</f>
        <v>22.559999999999992</v>
      </c>
      <c r="L48" s="258">
        <f>IF((AND(E48&gt;2.5,E48&lt;4)),B48*E48*I48,0)</f>
        <v>0</v>
      </c>
      <c r="M48" s="258">
        <f>IF((IF(E48&gt;4,E48&lt;6)),B48*E48*I48,0)</f>
        <v>0</v>
      </c>
    </row>
    <row r="49" spans="1:13">
      <c r="A49" s="257">
        <v>260</v>
      </c>
      <c r="B49" s="258"/>
      <c r="C49" s="257">
        <v>1.6</v>
      </c>
      <c r="D49" s="258"/>
      <c r="E49" s="258"/>
      <c r="F49" s="258"/>
      <c r="G49" s="258"/>
      <c r="H49" s="258"/>
      <c r="I49" s="259"/>
      <c r="J49" s="258"/>
      <c r="K49" s="258"/>
      <c r="L49" s="258"/>
      <c r="M49" s="258"/>
    </row>
    <row r="50" spans="1:13">
      <c r="A50" s="260"/>
      <c r="B50" s="258">
        <f>A51-A49</f>
        <v>19.199999999999989</v>
      </c>
      <c r="C50" s="260"/>
      <c r="D50" s="258">
        <f>C49+C51</f>
        <v>3.2</v>
      </c>
      <c r="E50" s="258">
        <f>D50/2</f>
        <v>1.6</v>
      </c>
      <c r="F50" s="258">
        <f>IF(E50&lt;2,E50*B50,0)</f>
        <v>30.719999999999985</v>
      </c>
      <c r="G50" s="258">
        <f>IF((AND(E50&gt;2,E50&lt;4)),B50*E50,0)</f>
        <v>0</v>
      </c>
      <c r="H50" s="258">
        <f>IF((AND(E50&gt;4,E50&lt;6)),B50*E50,0)</f>
        <v>0</v>
      </c>
      <c r="I50" s="257">
        <v>1</v>
      </c>
      <c r="J50" s="258">
        <f>IF(E50&lt;1,B50*E50*I50,0)</f>
        <v>0</v>
      </c>
      <c r="K50" s="258">
        <f>IF((AND(E50&gt;1,E50&lt;2.5)),B50*E50*I50,0)</f>
        <v>30.719999999999985</v>
      </c>
      <c r="L50" s="258">
        <f>IF((AND(E50&gt;2.5,E50&lt;4)),B50*E50*I50,0)</f>
        <v>0</v>
      </c>
      <c r="M50" s="258">
        <f>IF((IF(E50&gt;4,E50&lt;6)),B50*E50*I50,0)</f>
        <v>0</v>
      </c>
    </row>
    <row r="51" spans="1:13">
      <c r="A51" s="257">
        <v>279.2</v>
      </c>
      <c r="B51" s="258"/>
      <c r="C51" s="257">
        <v>1.6</v>
      </c>
      <c r="D51" s="258"/>
      <c r="E51" s="258"/>
      <c r="F51" s="258"/>
      <c r="G51" s="258"/>
      <c r="H51" s="258"/>
      <c r="I51" s="260"/>
      <c r="J51" s="258"/>
      <c r="K51" s="258"/>
      <c r="L51" s="258"/>
      <c r="M51" s="258"/>
    </row>
    <row r="52" spans="1:13">
      <c r="A52" s="260"/>
      <c r="B52" s="258">
        <f>A53-A51</f>
        <v>0.80000000000001137</v>
      </c>
      <c r="C52" s="260"/>
      <c r="D52" s="258">
        <f>C51+C53</f>
        <v>3.2</v>
      </c>
      <c r="E52" s="258">
        <f>D52/2</f>
        <v>1.6</v>
      </c>
      <c r="F52" s="258">
        <f>IF(E52&lt;2,E52*B52,0)</f>
        <v>1.2800000000000182</v>
      </c>
      <c r="G52" s="258">
        <f>IF((AND(E52&gt;2,E52&lt;4)),B52*E52,0)</f>
        <v>0</v>
      </c>
      <c r="H52" s="258">
        <f>IF((AND(E52&gt;4,E52&lt;6)),B52*E52,0)</f>
        <v>0</v>
      </c>
      <c r="I52" s="257">
        <v>1</v>
      </c>
      <c r="J52" s="258">
        <f>IF(E52&lt;1,B52*E52*I52,0)</f>
        <v>0</v>
      </c>
      <c r="K52" s="258">
        <f>IF((AND(E52&gt;1,E52&lt;2.5)),B52*E52*I52,0)</f>
        <v>1.2800000000000182</v>
      </c>
      <c r="L52" s="258">
        <f>IF((AND(E52&gt;2.5,E52&lt;4)),B52*E52*I52,0)</f>
        <v>0</v>
      </c>
      <c r="M52" s="258">
        <f>IF((IF(E52&gt;4,E52&lt;6)),B52*E52*I52,0)</f>
        <v>0</v>
      </c>
    </row>
    <row r="53" spans="1:13">
      <c r="A53" s="257">
        <v>280</v>
      </c>
      <c r="B53" s="258"/>
      <c r="C53" s="257">
        <v>1.6</v>
      </c>
      <c r="D53" s="258"/>
      <c r="E53" s="258"/>
      <c r="F53" s="258"/>
      <c r="G53" s="258"/>
      <c r="H53" s="258"/>
      <c r="I53" s="260"/>
      <c r="J53" s="258"/>
      <c r="K53" s="258"/>
      <c r="L53" s="258"/>
      <c r="M53" s="258"/>
    </row>
    <row r="54" spans="1:13">
      <c r="A54" s="260"/>
      <c r="B54" s="258">
        <f>A55-A53</f>
        <v>18.199999999999989</v>
      </c>
      <c r="C54" s="260"/>
      <c r="D54" s="258">
        <f>C53+C55</f>
        <v>3.2</v>
      </c>
      <c r="E54" s="258">
        <f>D54/2</f>
        <v>1.6</v>
      </c>
      <c r="F54" s="258">
        <f>IF(E54&lt;2,E54*B54,0)</f>
        <v>29.119999999999983</v>
      </c>
      <c r="G54" s="258">
        <f>IF((AND(E54&gt;2,E54&lt;4)),B54*E54,0)</f>
        <v>0</v>
      </c>
      <c r="H54" s="258">
        <f>IF((AND(E54&gt;4,E54&lt;6)),B54*E54,0)</f>
        <v>0</v>
      </c>
      <c r="I54" s="257">
        <v>1</v>
      </c>
      <c r="J54" s="258">
        <f>IF(E54&lt;1,B54*E54*I54,0)</f>
        <v>0</v>
      </c>
      <c r="K54" s="258">
        <f>IF((AND(E54&gt;1,E54&lt;2.5)),B54*E54*I54,0)</f>
        <v>29.119999999999983</v>
      </c>
      <c r="L54" s="258">
        <f>IF((AND(E54&gt;2.5,E54&lt;4)),B54*E54*I54,0)</f>
        <v>0</v>
      </c>
      <c r="M54" s="258">
        <f>IF((IF(E54&gt;4,E54&lt;6)),B54*E54*I54,0)</f>
        <v>0</v>
      </c>
    </row>
    <row r="55" spans="1:13">
      <c r="A55" s="257">
        <v>298.2</v>
      </c>
      <c r="B55" s="258"/>
      <c r="C55" s="257">
        <v>1.6</v>
      </c>
      <c r="D55" s="258"/>
      <c r="E55" s="258"/>
      <c r="F55" s="258"/>
      <c r="G55" s="258"/>
      <c r="H55" s="258"/>
      <c r="I55" s="260"/>
      <c r="J55" s="258"/>
      <c r="K55" s="258"/>
      <c r="L55" s="258"/>
      <c r="M55" s="258"/>
    </row>
    <row r="56" spans="1:13">
      <c r="A56" s="260"/>
      <c r="B56" s="258">
        <v>0</v>
      </c>
      <c r="C56" s="260"/>
      <c r="D56" s="258">
        <f>C55+C57</f>
        <v>1.6</v>
      </c>
      <c r="E56" s="258">
        <f>D56/2</f>
        <v>0.8</v>
      </c>
      <c r="F56" s="258">
        <f>IF(E56&lt;2,E56*B56,0)</f>
        <v>0</v>
      </c>
      <c r="G56" s="258">
        <f>IF((AND(E56&gt;2,E56&lt;4)),B56*E56,0)</f>
        <v>0</v>
      </c>
      <c r="H56" s="258">
        <f>IF((AND(E56&gt;4,E56&lt;6)),B56*E56,0)</f>
        <v>0</v>
      </c>
      <c r="I56" s="257">
        <v>1</v>
      </c>
      <c r="J56" s="258">
        <f>IF(E56&lt;1,B56*E56*I56,0)</f>
        <v>0</v>
      </c>
      <c r="K56" s="258">
        <f>IF((AND(E56&gt;1,E56&lt;2.5)),B56*E56*I56,0)</f>
        <v>0</v>
      </c>
      <c r="L56" s="258">
        <f>IF((AND(E56&gt;2.5,E56&lt;4)),B56*E56*I56,0)</f>
        <v>0</v>
      </c>
      <c r="M56" s="258">
        <f>IF((IF(E56&gt;4,E56&lt;6)),B56*E56*I56,0)</f>
        <v>0</v>
      </c>
    </row>
    <row r="57" spans="1:13">
      <c r="A57" s="257">
        <v>0</v>
      </c>
      <c r="B57" s="258"/>
      <c r="C57" s="257">
        <v>0</v>
      </c>
      <c r="D57" s="258"/>
      <c r="E57" s="258"/>
      <c r="F57" s="258"/>
      <c r="G57" s="258"/>
      <c r="H57" s="258"/>
      <c r="I57" s="259"/>
      <c r="J57" s="258"/>
      <c r="K57" s="258"/>
      <c r="L57" s="258"/>
      <c r="M57" s="258"/>
    </row>
    <row r="58" spans="1:13">
      <c r="A58" s="260"/>
      <c r="B58" s="258">
        <f>A59-A57</f>
        <v>0</v>
      </c>
      <c r="C58" s="260"/>
      <c r="D58" s="258">
        <f>C57+C59</f>
        <v>0</v>
      </c>
      <c r="E58" s="258">
        <f>D58/2</f>
        <v>0</v>
      </c>
      <c r="F58" s="258">
        <f>IF(E58&lt;2,E58*B58,0)</f>
        <v>0</v>
      </c>
      <c r="G58" s="258">
        <f>IF((AND(E58&gt;2,E58&lt;4)),B58*E58,0)</f>
        <v>0</v>
      </c>
      <c r="H58" s="258">
        <f>IF((AND(E58&gt;4,E58&lt;6)),B58*E58,0)</f>
        <v>0</v>
      </c>
      <c r="I58" s="257">
        <v>1</v>
      </c>
      <c r="J58" s="258">
        <f>IF(E58&lt;1,B58*E58*I58,0)</f>
        <v>0</v>
      </c>
      <c r="K58" s="258">
        <f>IF((AND(E58&gt;1,E58&lt;2.5)),B58*E58*I58,0)</f>
        <v>0</v>
      </c>
      <c r="L58" s="258">
        <f>IF((AND(E58&gt;2.5,E58&lt;4)),B58*E58*I58,0)</f>
        <v>0</v>
      </c>
      <c r="M58" s="258">
        <f>IF((IF(E58&gt;4,E58&lt;6)),B58*E58*I58,0)</f>
        <v>0</v>
      </c>
    </row>
    <row r="59" spans="1:13">
      <c r="A59" s="257">
        <v>0</v>
      </c>
      <c r="B59" s="258"/>
      <c r="C59" s="257">
        <v>0</v>
      </c>
      <c r="D59" s="258"/>
      <c r="E59" s="258"/>
      <c r="F59" s="258"/>
      <c r="G59" s="258"/>
      <c r="H59" s="258"/>
      <c r="I59" s="259"/>
      <c r="J59" s="258"/>
      <c r="K59" s="258"/>
      <c r="L59" s="258"/>
      <c r="M59" s="258"/>
    </row>
    <row r="60" spans="1:13">
      <c r="A60" s="260"/>
      <c r="B60" s="258">
        <f>A61-A59</f>
        <v>0</v>
      </c>
      <c r="C60" s="260"/>
      <c r="D60" s="258">
        <f>C59+C61</f>
        <v>0</v>
      </c>
      <c r="E60" s="258">
        <f>D60/2</f>
        <v>0</v>
      </c>
      <c r="F60" s="258">
        <f>IF(E60&lt;2,E60*B60,0)</f>
        <v>0</v>
      </c>
      <c r="G60" s="258">
        <f>IF((AND(E60&gt;2,E60&lt;4)),B60*E60,0)</f>
        <v>0</v>
      </c>
      <c r="H60" s="258">
        <f>IF((AND(E60&gt;4,E60&lt;6)),B60*E60,0)</f>
        <v>0</v>
      </c>
      <c r="I60" s="257">
        <v>1</v>
      </c>
      <c r="J60" s="258">
        <f>IF(E60&lt;1,B60*E60*I60,0)</f>
        <v>0</v>
      </c>
      <c r="K60" s="258">
        <f>IF((AND(E60&gt;1,E60&lt;2.5)),B60*E60*I60,0)</f>
        <v>0</v>
      </c>
      <c r="L60" s="258">
        <f>IF((AND(E60&gt;2.5,E60&lt;4)),B60*E60*I60,0)</f>
        <v>0</v>
      </c>
      <c r="M60" s="258">
        <f>IF((IF(E60&gt;4,E60&lt;6)),B60*E60*I60,0)</f>
        <v>0</v>
      </c>
    </row>
    <row r="61" spans="1:13">
      <c r="A61" s="257">
        <v>0</v>
      </c>
      <c r="B61" s="258"/>
      <c r="C61" s="257">
        <v>0</v>
      </c>
      <c r="D61" s="258"/>
      <c r="E61" s="258"/>
      <c r="F61" s="258"/>
      <c r="G61" s="258"/>
      <c r="H61" s="258"/>
      <c r="I61" s="260"/>
      <c r="J61" s="258"/>
      <c r="K61" s="258"/>
      <c r="L61" s="258"/>
      <c r="M61" s="258"/>
    </row>
    <row r="62" spans="1:13">
      <c r="A62" s="260"/>
      <c r="B62" s="258">
        <f>A63-A61</f>
        <v>0</v>
      </c>
      <c r="C62" s="260"/>
      <c r="D62" s="258">
        <f>C61+C63</f>
        <v>0</v>
      </c>
      <c r="E62" s="258">
        <f>D62/2</f>
        <v>0</v>
      </c>
      <c r="F62" s="258">
        <f>IF(E62&lt;2,E62*B62,0)</f>
        <v>0</v>
      </c>
      <c r="G62" s="258">
        <f>IF((AND(E62&gt;2,E62&lt;4)),B62*E62,0)</f>
        <v>0</v>
      </c>
      <c r="H62" s="258">
        <f>IF((AND(E62&gt;4,E62&lt;6)),B62*E62,0)</f>
        <v>0</v>
      </c>
      <c r="I62" s="257">
        <v>1</v>
      </c>
      <c r="J62" s="258">
        <f>IF(E62&lt;1,B62*E62*I62,0)</f>
        <v>0</v>
      </c>
      <c r="K62" s="258">
        <f>IF((AND(E62&gt;1,E62&lt;2.5)),B62*E62*I62,0)</f>
        <v>0</v>
      </c>
      <c r="L62" s="258">
        <f>IF((AND(E62&gt;2.5,E62&lt;4)),B62*E62*I62,0)</f>
        <v>0</v>
      </c>
      <c r="M62" s="258">
        <f>IF((IF(E62&gt;4,E62&lt;6)),B62*E62*I62,0)</f>
        <v>0</v>
      </c>
    </row>
    <row r="63" spans="1:13">
      <c r="A63" s="257">
        <v>0</v>
      </c>
      <c r="B63" s="258"/>
      <c r="C63" s="257">
        <v>0</v>
      </c>
      <c r="D63" s="258"/>
      <c r="E63" s="258"/>
      <c r="F63" s="258"/>
      <c r="G63" s="258"/>
      <c r="H63" s="258"/>
      <c r="I63" s="260"/>
      <c r="J63" s="258"/>
      <c r="K63" s="258"/>
      <c r="L63" s="258"/>
      <c r="M63" s="258"/>
    </row>
    <row r="64" spans="1:13">
      <c r="A64" s="260"/>
      <c r="B64" s="258">
        <f>A65-A63</f>
        <v>0</v>
      </c>
      <c r="C64" s="260"/>
      <c r="D64" s="258">
        <f>C63+C65</f>
        <v>0</v>
      </c>
      <c r="E64" s="258">
        <f>D64/2</f>
        <v>0</v>
      </c>
      <c r="F64" s="258">
        <f>IF(E64&lt;2,E64*B64,0)</f>
        <v>0</v>
      </c>
      <c r="G64" s="258">
        <f>IF((AND(E64&gt;2,E64&lt;4)),B64*E64,0)</f>
        <v>0</v>
      </c>
      <c r="H64" s="258">
        <f>IF((AND(E64&gt;4,E64&lt;6)),B64*E64,0)</f>
        <v>0</v>
      </c>
      <c r="I64" s="257">
        <v>1</v>
      </c>
      <c r="J64" s="258">
        <f>IF(E64&lt;1,B64*E64*I64,0)</f>
        <v>0</v>
      </c>
      <c r="K64" s="258">
        <f>IF((AND(E64&gt;1,E64&lt;2.5)),B64*E64*I64,0)</f>
        <v>0</v>
      </c>
      <c r="L64" s="258">
        <f>IF((AND(E64&gt;2.5,E64&lt;4)),B64*E64*I64,0)</f>
        <v>0</v>
      </c>
      <c r="M64" s="258">
        <f>IF((IF(E64&gt;4,E64&lt;6)),B64*E64*I64,0)</f>
        <v>0</v>
      </c>
    </row>
    <row r="65" spans="1:13">
      <c r="A65" s="257">
        <v>0</v>
      </c>
      <c r="B65" s="258"/>
      <c r="C65" s="257">
        <v>0</v>
      </c>
      <c r="D65" s="258"/>
      <c r="E65" s="258"/>
      <c r="F65" s="258"/>
      <c r="G65" s="258"/>
      <c r="H65" s="258"/>
      <c r="I65" s="260"/>
      <c r="J65" s="258"/>
      <c r="K65" s="258"/>
      <c r="L65" s="258"/>
      <c r="M65" s="258"/>
    </row>
    <row r="66" spans="1:13">
      <c r="A66" s="260"/>
      <c r="B66" s="258">
        <f>A67-A65</f>
        <v>0</v>
      </c>
      <c r="C66" s="260"/>
      <c r="D66" s="258">
        <f>C65+C67</f>
        <v>0</v>
      </c>
      <c r="E66" s="258">
        <f>D66/2</f>
        <v>0</v>
      </c>
      <c r="F66" s="258">
        <f>IF(E66&lt;2,E66*B66,0)</f>
        <v>0</v>
      </c>
      <c r="G66" s="258">
        <f>IF((AND(E66&gt;2,E66&lt;4)),B66*E66,0)</f>
        <v>0</v>
      </c>
      <c r="H66" s="258">
        <f>IF((AND(E66&gt;4,E66&lt;6)),B66*E66,0)</f>
        <v>0</v>
      </c>
      <c r="I66" s="257">
        <v>1</v>
      </c>
      <c r="J66" s="258">
        <f>IF(E66&lt;1,B66*E66*I66,0)</f>
        <v>0</v>
      </c>
      <c r="K66" s="258">
        <f>IF((AND(E66&gt;1,E66&lt;2.5)),B66*E66*I66,0)</f>
        <v>0</v>
      </c>
      <c r="L66" s="258">
        <f>IF((AND(E66&gt;2.5,E66&lt;4)),B66*E66*I66,0)</f>
        <v>0</v>
      </c>
      <c r="M66" s="258">
        <f>IF((IF(E66&gt;4,E66&lt;6)),B66*E66*I66,0)</f>
        <v>0</v>
      </c>
    </row>
    <row r="67" spans="1:13">
      <c r="A67" s="257">
        <v>0</v>
      </c>
      <c r="B67" s="258"/>
      <c r="C67" s="257">
        <v>0</v>
      </c>
      <c r="D67" s="258"/>
      <c r="E67" s="258"/>
      <c r="F67" s="258"/>
      <c r="G67" s="258"/>
      <c r="H67" s="258"/>
      <c r="I67" s="259"/>
      <c r="J67" s="258"/>
      <c r="K67" s="258"/>
      <c r="L67" s="258"/>
      <c r="M67" s="258"/>
    </row>
    <row r="68" spans="1:13">
      <c r="A68" s="260"/>
      <c r="B68" s="258">
        <f>A69-A67</f>
        <v>0</v>
      </c>
      <c r="C68" s="260"/>
      <c r="D68" s="258">
        <f>C67+C69</f>
        <v>0</v>
      </c>
      <c r="E68" s="258">
        <f>D68/2</f>
        <v>0</v>
      </c>
      <c r="F68" s="258">
        <f>IF(E68&lt;2,E68*B68,0)</f>
        <v>0</v>
      </c>
      <c r="G68" s="258">
        <f>IF((AND(E68&gt;2,E68&lt;4)),B68*E68,0)</f>
        <v>0</v>
      </c>
      <c r="H68" s="258">
        <f>IF((AND(E68&gt;4,E68&lt;6)),B68*E68,0)</f>
        <v>0</v>
      </c>
      <c r="I68" s="257">
        <v>1</v>
      </c>
      <c r="J68" s="258">
        <f>IF(E68&lt;1,B68*E68*I68,0)</f>
        <v>0</v>
      </c>
      <c r="K68" s="258">
        <f>IF((AND(E68&gt;1,E68&lt;2.5)),B68*E68*I68,0)</f>
        <v>0</v>
      </c>
      <c r="L68" s="258">
        <f>IF((AND(E68&gt;2.5,E68&lt;4)),B68*E68*I68,0)</f>
        <v>0</v>
      </c>
      <c r="M68" s="258">
        <f>IF((IF(E68&gt;4,E68&lt;6)),B68*E68*I68,0)</f>
        <v>0</v>
      </c>
    </row>
    <row r="69" spans="1:13">
      <c r="A69" s="257">
        <v>0</v>
      </c>
      <c r="B69" s="258"/>
      <c r="C69" s="257">
        <v>0</v>
      </c>
      <c r="D69" s="258"/>
      <c r="E69" s="258"/>
      <c r="F69" s="258"/>
      <c r="G69" s="258"/>
      <c r="H69" s="258"/>
      <c r="I69" s="259"/>
      <c r="J69" s="258"/>
      <c r="K69" s="258"/>
      <c r="L69" s="258"/>
      <c r="M69" s="258"/>
    </row>
    <row r="70" spans="1:13">
      <c r="A70" s="260"/>
      <c r="B70" s="258">
        <f>A71-A69</f>
        <v>0</v>
      </c>
      <c r="C70" s="260"/>
      <c r="D70" s="258">
        <f>C69+C71</f>
        <v>0</v>
      </c>
      <c r="E70" s="258">
        <f>D70/2</f>
        <v>0</v>
      </c>
      <c r="F70" s="258">
        <f>IF(E70&lt;2,E70*B70,0)</f>
        <v>0</v>
      </c>
      <c r="G70" s="258">
        <f>IF((AND(E70&gt;2,E70&lt;4)),B70*E70,0)</f>
        <v>0</v>
      </c>
      <c r="H70" s="258">
        <f>IF((AND(E70&gt;4,E70&lt;6)),B70*E70,0)</f>
        <v>0</v>
      </c>
      <c r="I70" s="257">
        <v>1</v>
      </c>
      <c r="J70" s="258">
        <f>IF(E70&lt;1,B70*E70*I70,0)</f>
        <v>0</v>
      </c>
      <c r="K70" s="258">
        <f>IF((AND(E70&gt;1,E70&lt;2.5)),B70*E70*I70,0)</f>
        <v>0</v>
      </c>
      <c r="L70" s="258">
        <f>IF((AND(E70&gt;2.5,E70&lt;4)),B70*E70*I70,0)</f>
        <v>0</v>
      </c>
      <c r="M70" s="258">
        <f>IF((IF(E70&gt;4,E70&lt;6)),B70*E70*I70,0)</f>
        <v>0</v>
      </c>
    </row>
    <row r="71" spans="1:13">
      <c r="A71" s="257">
        <v>0</v>
      </c>
      <c r="B71" s="258"/>
      <c r="C71" s="257">
        <v>0</v>
      </c>
      <c r="D71" s="258"/>
      <c r="E71" s="258"/>
      <c r="F71" s="258"/>
      <c r="G71" s="258"/>
      <c r="H71" s="258"/>
      <c r="I71" s="260"/>
      <c r="J71" s="258"/>
      <c r="K71" s="258"/>
      <c r="L71" s="258"/>
      <c r="M71" s="258"/>
    </row>
    <row r="72" spans="1:13">
      <c r="A72" s="260"/>
      <c r="B72" s="258">
        <f>A73-A71</f>
        <v>0</v>
      </c>
      <c r="C72" s="260"/>
      <c r="D72" s="258">
        <f>C71+C73</f>
        <v>0</v>
      </c>
      <c r="E72" s="258">
        <f>D72/2</f>
        <v>0</v>
      </c>
      <c r="F72" s="258">
        <f>IF(E72&lt;2,E72*B72,0)</f>
        <v>0</v>
      </c>
      <c r="G72" s="258">
        <f>IF((AND(E72&gt;2,E72&lt;4)),B72*E72,0)</f>
        <v>0</v>
      </c>
      <c r="H72" s="258">
        <f>IF((AND(E72&gt;4,E72&lt;6)),B72*E72,0)</f>
        <v>0</v>
      </c>
      <c r="I72" s="257">
        <v>1</v>
      </c>
      <c r="J72" s="258">
        <f>IF(E72&lt;1,B72*E72*I72,0)</f>
        <v>0</v>
      </c>
      <c r="K72" s="258">
        <f>IF((AND(E72&gt;1,E72&lt;2.5)),B72*E72*I72,0)</f>
        <v>0</v>
      </c>
      <c r="L72" s="258">
        <f>IF((AND(E72&gt;2.5,E72&lt;4)),B72*E72*I72,0)</f>
        <v>0</v>
      </c>
      <c r="M72" s="258">
        <f>IF((IF(E72&gt;4,E72&lt;6)),B72*E72*I72,0)</f>
        <v>0</v>
      </c>
    </row>
    <row r="73" spans="1:13">
      <c r="A73" s="257">
        <v>0</v>
      </c>
      <c r="B73" s="258"/>
      <c r="C73" s="257">
        <v>0</v>
      </c>
      <c r="D73" s="258"/>
      <c r="E73" s="258"/>
      <c r="F73" s="258"/>
      <c r="G73" s="258"/>
      <c r="H73" s="258"/>
      <c r="I73" s="260"/>
      <c r="J73" s="258"/>
      <c r="K73" s="258"/>
      <c r="L73" s="258"/>
      <c r="M73" s="258"/>
    </row>
    <row r="74" spans="1:13">
      <c r="A74" s="260"/>
      <c r="B74" s="258">
        <v>0</v>
      </c>
      <c r="C74" s="260"/>
      <c r="D74" s="258">
        <f>C73+C75</f>
        <v>0</v>
      </c>
      <c r="E74" s="258">
        <f>D74/2</f>
        <v>0</v>
      </c>
      <c r="F74" s="258">
        <f>IF(E74&lt;2,E74*B74,0)</f>
        <v>0</v>
      </c>
      <c r="G74" s="258">
        <f>IF((AND(E74&gt;2,E74&lt;4)),B74*E74,0)</f>
        <v>0</v>
      </c>
      <c r="H74" s="258">
        <f>IF((AND(E74&gt;4,E74&lt;6)),B74*E74,0)</f>
        <v>0</v>
      </c>
      <c r="I74" s="257">
        <v>1</v>
      </c>
      <c r="J74" s="258">
        <f>IF(E74&lt;1,B74*E74*I74,0)</f>
        <v>0</v>
      </c>
      <c r="K74" s="258">
        <f>IF((AND(E74&gt;1,E74&lt;2.5)),B74*E74*I74,0)</f>
        <v>0</v>
      </c>
      <c r="L74" s="258">
        <f>IF((AND(E74&gt;2.5,E74&lt;4)),B74*E74*I74,0)</f>
        <v>0</v>
      </c>
      <c r="M74" s="258">
        <f>IF((IF(E74&gt;4,E74&lt;6)),B74*E74*I74,0)</f>
        <v>0</v>
      </c>
    </row>
    <row r="75" spans="1:13">
      <c r="A75" s="257">
        <v>0</v>
      </c>
      <c r="B75" s="258"/>
      <c r="C75" s="257">
        <v>0</v>
      </c>
      <c r="D75" s="258"/>
      <c r="E75" s="258"/>
      <c r="F75" s="258"/>
      <c r="G75" s="258"/>
      <c r="H75" s="258"/>
      <c r="I75" s="260"/>
      <c r="J75" s="258"/>
      <c r="K75" s="258"/>
      <c r="L75" s="258"/>
      <c r="M75" s="258"/>
    </row>
    <row r="76" spans="1:13">
      <c r="A76" s="260"/>
      <c r="B76" s="258">
        <f>A77-A75</f>
        <v>0</v>
      </c>
      <c r="C76" s="260"/>
      <c r="D76" s="258">
        <f>C75+C77</f>
        <v>0</v>
      </c>
      <c r="E76" s="258">
        <f>D76/2</f>
        <v>0</v>
      </c>
      <c r="F76" s="258">
        <f>IF(E76&lt;2,E76*B76,0)</f>
        <v>0</v>
      </c>
      <c r="G76" s="258">
        <f>IF((AND(E76&gt;2,E76&lt;4)),B76*E76,0)</f>
        <v>0</v>
      </c>
      <c r="H76" s="258">
        <f>IF((AND(E76&gt;4,E76&lt;6)),B76*E76,0)</f>
        <v>0</v>
      </c>
      <c r="I76" s="257">
        <v>1</v>
      </c>
      <c r="J76" s="258">
        <f>IF(E76&lt;1,B76*E76*I76,0)</f>
        <v>0</v>
      </c>
      <c r="K76" s="258">
        <f>IF((AND(E76&gt;1,E76&lt;2.5)),B76*E76*I76,0)</f>
        <v>0</v>
      </c>
      <c r="L76" s="258">
        <f>IF((AND(E76&gt;2.5,E76&lt;4)),B76*E76*I76,0)</f>
        <v>0</v>
      </c>
      <c r="M76" s="258">
        <f>IF((IF(E76&gt;4,E76&lt;6)),B76*E76*I76,0)</f>
        <v>0</v>
      </c>
    </row>
    <row r="77" spans="1:13">
      <c r="A77" s="257">
        <v>0</v>
      </c>
      <c r="B77" s="258"/>
      <c r="C77" s="257">
        <v>0</v>
      </c>
      <c r="D77" s="258"/>
      <c r="E77" s="258"/>
      <c r="F77" s="258"/>
      <c r="G77" s="258"/>
      <c r="H77" s="258"/>
      <c r="I77" s="259"/>
      <c r="J77" s="258"/>
      <c r="K77" s="258"/>
      <c r="L77" s="258"/>
      <c r="M77" s="258"/>
    </row>
    <row r="78" spans="1:13">
      <c r="A78" s="260"/>
      <c r="B78" s="258">
        <f>A79-A77</f>
        <v>0</v>
      </c>
      <c r="C78" s="260"/>
      <c r="D78" s="258">
        <f>C77+C79</f>
        <v>0</v>
      </c>
      <c r="E78" s="258">
        <f>D78/2</f>
        <v>0</v>
      </c>
      <c r="F78" s="258">
        <f>IF(E78&lt;2,E78*B78,0)</f>
        <v>0</v>
      </c>
      <c r="G78" s="258">
        <f>IF((AND(E78&gt;2,E78&lt;4)),B78*E78,0)</f>
        <v>0</v>
      </c>
      <c r="H78" s="258">
        <f>IF((AND(E78&gt;4,E78&lt;6)),B78*E78,0)</f>
        <v>0</v>
      </c>
      <c r="I78" s="257">
        <v>1</v>
      </c>
      <c r="J78" s="258">
        <f>IF(E78&lt;1,B78*E78*I78,0)</f>
        <v>0</v>
      </c>
      <c r="K78" s="258">
        <f>IF((AND(E78&gt;1,E78&lt;2.5)),B78*E78*I78,0)</f>
        <v>0</v>
      </c>
      <c r="L78" s="258">
        <f>IF((AND(E78&gt;2.5,E78&lt;4)),B78*E78*I78,0)</f>
        <v>0</v>
      </c>
      <c r="M78" s="258">
        <f>IF((IF(E78&gt;4,E78&lt;6)),B78*E78*I78,0)</f>
        <v>0</v>
      </c>
    </row>
    <row r="79" spans="1:13">
      <c r="A79" s="257">
        <v>0</v>
      </c>
      <c r="B79" s="258"/>
      <c r="C79" s="257">
        <v>0</v>
      </c>
      <c r="D79" s="258"/>
      <c r="E79" s="258"/>
      <c r="F79" s="258"/>
      <c r="G79" s="258"/>
      <c r="H79" s="258"/>
      <c r="I79" s="259"/>
      <c r="J79" s="258"/>
      <c r="K79" s="258"/>
      <c r="L79" s="258"/>
      <c r="M79" s="258"/>
    </row>
    <row r="80" spans="1:13">
      <c r="A80" s="260"/>
      <c r="B80" s="258">
        <f>A81-A79</f>
        <v>0</v>
      </c>
      <c r="C80" s="260"/>
      <c r="D80" s="258">
        <f>C79+C81</f>
        <v>0</v>
      </c>
      <c r="E80" s="258">
        <f>D80/2</f>
        <v>0</v>
      </c>
      <c r="F80" s="258">
        <f>IF(E80&lt;2,E80*B80,0)</f>
        <v>0</v>
      </c>
      <c r="G80" s="258">
        <f>IF((AND(E80&gt;2,E80&lt;4)),B80*E80,0)</f>
        <v>0</v>
      </c>
      <c r="H80" s="258">
        <f>IF((AND(E80&gt;4,E80&lt;6)),B80*E80,0)</f>
        <v>0</v>
      </c>
      <c r="I80" s="257">
        <v>1</v>
      </c>
      <c r="J80" s="258">
        <f>IF(E80&lt;1,B80*E80*I80,0)</f>
        <v>0</v>
      </c>
      <c r="K80" s="258">
        <f>IF((AND(E80&gt;1,E80&lt;2.5)),B80*E80*I80,0)</f>
        <v>0</v>
      </c>
      <c r="L80" s="258">
        <f>IF((AND(E80&gt;2.5,E80&lt;4)),B80*E80*I80,0)</f>
        <v>0</v>
      </c>
      <c r="M80" s="258">
        <f>IF((IF(E80&gt;4,E80&lt;6)),B80*E80*I80,0)</f>
        <v>0</v>
      </c>
    </row>
    <row r="81" spans="1:14">
      <c r="A81" s="257">
        <v>0</v>
      </c>
      <c r="B81" s="258"/>
      <c r="C81" s="257">
        <v>0</v>
      </c>
      <c r="D81" s="258"/>
      <c r="E81" s="258"/>
      <c r="F81" s="258"/>
      <c r="G81" s="258"/>
      <c r="H81" s="258"/>
      <c r="I81" s="260"/>
      <c r="J81" s="258"/>
      <c r="K81" s="258"/>
      <c r="L81" s="258"/>
      <c r="M81" s="258"/>
    </row>
    <row r="82" spans="1:14">
      <c r="A82" s="260"/>
      <c r="B82" s="258">
        <f>A83-A81</f>
        <v>0</v>
      </c>
      <c r="C82" s="260"/>
      <c r="D82" s="258">
        <f>C81+C83</f>
        <v>0</v>
      </c>
      <c r="E82" s="258">
        <f>D82/2</f>
        <v>0</v>
      </c>
      <c r="F82" s="258">
        <f>IF(E82&lt;2,E82*B82,0)</f>
        <v>0</v>
      </c>
      <c r="G82" s="258">
        <f>IF((AND(E82&gt;2,E82&lt;4)),B82*E82,0)</f>
        <v>0</v>
      </c>
      <c r="H82" s="258">
        <f>IF((AND(E82&gt;4,E82&lt;6)),B82*E82,0)</f>
        <v>0</v>
      </c>
      <c r="I82" s="257">
        <v>1</v>
      </c>
      <c r="J82" s="258">
        <f>IF(E82&lt;1,B82*E82*I82,0)</f>
        <v>0</v>
      </c>
      <c r="K82" s="258">
        <f>IF((AND(E82&gt;1,E82&lt;2.5)),B82*E82*I82,0)</f>
        <v>0</v>
      </c>
      <c r="L82" s="258">
        <f>IF((AND(E82&gt;2.5,E82&lt;4)),B82*E82*I82,0)</f>
        <v>0</v>
      </c>
      <c r="M82" s="258">
        <f>IF((IF(E82&gt;4,E82&lt;6)),B82*E82*I82,0)</f>
        <v>0</v>
      </c>
    </row>
    <row r="83" spans="1:14">
      <c r="A83" s="257">
        <v>0</v>
      </c>
      <c r="B83" s="258"/>
      <c r="C83" s="257">
        <v>0</v>
      </c>
      <c r="D83" s="258"/>
      <c r="E83" s="258"/>
      <c r="F83" s="258"/>
      <c r="G83" s="258"/>
      <c r="H83" s="258"/>
      <c r="I83" s="260"/>
      <c r="J83" s="258"/>
      <c r="K83" s="258"/>
      <c r="L83" s="258"/>
      <c r="M83" s="258"/>
    </row>
    <row r="84" spans="1:14">
      <c r="A84" s="260"/>
      <c r="B84" s="258">
        <f>A85-A83</f>
        <v>0</v>
      </c>
      <c r="C84" s="260"/>
      <c r="D84" s="258">
        <f>C83+C85</f>
        <v>0</v>
      </c>
      <c r="E84" s="258">
        <f>D84/2</f>
        <v>0</v>
      </c>
      <c r="F84" s="258">
        <f>IF(E84&lt;2,E84*B84,0)</f>
        <v>0</v>
      </c>
      <c r="G84" s="258">
        <f>IF((AND(E84&gt;2,E84&lt;4)),B84*E84,0)</f>
        <v>0</v>
      </c>
      <c r="H84" s="258">
        <f>IF((AND(E84&gt;4,E84&lt;6)),B84*E84,0)</f>
        <v>0</v>
      </c>
      <c r="I84" s="257">
        <v>1</v>
      </c>
      <c r="J84" s="258">
        <f>IF(E84&lt;1,B84*E84*I84,0)</f>
        <v>0</v>
      </c>
      <c r="K84" s="258">
        <f>IF((AND(E84&gt;1,E84&lt;2.5)),B84*E84*I84,0)</f>
        <v>0</v>
      </c>
      <c r="L84" s="258">
        <f>IF((AND(E84&gt;2.5,E84&lt;4)),B84*E84*I84,0)</f>
        <v>0</v>
      </c>
      <c r="M84" s="258">
        <f>IF((IF(E84&gt;4,E84&lt;6)),B84*E84*I84,0)</f>
        <v>0</v>
      </c>
    </row>
    <row r="85" spans="1:14">
      <c r="A85" s="257">
        <v>0</v>
      </c>
      <c r="B85" s="258"/>
      <c r="C85" s="257">
        <v>0</v>
      </c>
      <c r="D85" s="258"/>
      <c r="E85" s="258"/>
      <c r="F85" s="258"/>
      <c r="G85" s="258"/>
      <c r="H85" s="258"/>
      <c r="I85" s="260"/>
      <c r="J85" s="258"/>
      <c r="K85" s="258"/>
      <c r="L85" s="258"/>
      <c r="M85" s="258"/>
    </row>
    <row r="86" spans="1:14">
      <c r="A86" s="260"/>
      <c r="B86" s="258">
        <f>A87-A85</f>
        <v>0</v>
      </c>
      <c r="C86" s="260"/>
      <c r="D86" s="258">
        <f>C85+C87</f>
        <v>0</v>
      </c>
      <c r="E86" s="258">
        <f>D86/2</f>
        <v>0</v>
      </c>
      <c r="F86" s="258">
        <f>IF(E86&lt;2,E86*B86,0)</f>
        <v>0</v>
      </c>
      <c r="G86" s="258">
        <f>IF((AND(E86&gt;2,E86&lt;4)),B86*E86,0)</f>
        <v>0</v>
      </c>
      <c r="H86" s="258">
        <f>IF((AND(E86&gt;4,E86&lt;6)),B86*E86,0)</f>
        <v>0</v>
      </c>
      <c r="I86" s="257">
        <v>1</v>
      </c>
      <c r="J86" s="258">
        <f>IF(E86&lt;1,B86*E86*I86,0)</f>
        <v>0</v>
      </c>
      <c r="K86" s="258">
        <f>IF((AND(E86&gt;1,E86&lt;2.5)),B86*E86*I86,0)</f>
        <v>0</v>
      </c>
      <c r="L86" s="258">
        <f>IF((AND(E86&gt;2.5,E86&lt;4)),B86*E86*I86,0)</f>
        <v>0</v>
      </c>
      <c r="M86" s="258">
        <f>IF((IF(E86&gt;4,E86&lt;6)),B86*E86*I86,0)</f>
        <v>0</v>
      </c>
    </row>
    <row r="87" spans="1:14">
      <c r="A87" s="257">
        <v>0</v>
      </c>
      <c r="B87" s="258"/>
      <c r="C87" s="257">
        <v>0</v>
      </c>
      <c r="D87" s="258"/>
      <c r="E87" s="258"/>
      <c r="F87" s="258"/>
      <c r="G87" s="258"/>
      <c r="H87" s="258"/>
      <c r="I87" s="259"/>
      <c r="J87" s="258"/>
      <c r="K87" s="258"/>
      <c r="L87" s="258"/>
      <c r="M87" s="258"/>
    </row>
    <row r="88" spans="1:14">
      <c r="A88" s="260"/>
      <c r="B88" s="258"/>
      <c r="C88" s="260"/>
      <c r="D88" s="258"/>
      <c r="E88" s="258"/>
      <c r="F88" s="258"/>
      <c r="G88" s="258"/>
      <c r="H88" s="258"/>
      <c r="I88" s="257"/>
      <c r="J88" s="258"/>
      <c r="K88" s="258"/>
      <c r="L88" s="258"/>
      <c r="M88" s="258"/>
    </row>
    <row r="89" spans="1:14">
      <c r="A89" s="257"/>
      <c r="B89" s="258"/>
      <c r="C89" s="257"/>
      <c r="D89" s="258"/>
      <c r="E89" s="258"/>
      <c r="F89" s="258"/>
      <c r="G89" s="258"/>
      <c r="H89" s="258"/>
      <c r="I89" s="259"/>
      <c r="J89" s="258"/>
      <c r="K89" s="258"/>
      <c r="L89" s="258"/>
      <c r="M89" s="258"/>
    </row>
    <row r="90" spans="1:14">
      <c r="A90" s="261"/>
      <c r="B90" s="262"/>
      <c r="C90" s="261"/>
      <c r="D90" s="262"/>
      <c r="E90" s="262"/>
      <c r="F90" s="262"/>
      <c r="G90" s="262"/>
      <c r="H90" s="262"/>
      <c r="I90" s="262"/>
      <c r="J90" s="258"/>
      <c r="K90" s="258"/>
      <c r="L90" s="258"/>
      <c r="M90" s="258"/>
    </row>
    <row r="91" spans="1:14">
      <c r="A91" s="263" t="s">
        <v>838</v>
      </c>
      <c r="B91" s="262"/>
      <c r="C91" s="262"/>
      <c r="D91" s="262"/>
      <c r="E91" s="262"/>
      <c r="F91" s="262">
        <f>SUM(F9:F86)</f>
        <v>477.12</v>
      </c>
      <c r="G91" s="262">
        <f>SUM(G9:G86)</f>
        <v>0</v>
      </c>
      <c r="H91" s="262">
        <f>SUM(H9:H15)</f>
        <v>0</v>
      </c>
      <c r="I91" s="261"/>
      <c r="J91" s="264">
        <f>SUM(J9:J90)</f>
        <v>0</v>
      </c>
      <c r="K91" s="264">
        <f>SUM(K9:K90)</f>
        <v>477.12</v>
      </c>
      <c r="L91" s="264">
        <f>SUM(L9:L90)</f>
        <v>0</v>
      </c>
      <c r="M91" s="264">
        <f>SUM(M9:M90)</f>
        <v>0</v>
      </c>
    </row>
    <row r="92" spans="1:14">
      <c r="A92" s="261"/>
      <c r="B92" s="262"/>
      <c r="C92" s="261"/>
      <c r="D92" s="262"/>
      <c r="E92" s="262"/>
      <c r="F92" s="262" t="s">
        <v>839</v>
      </c>
      <c r="G92" s="262" t="s">
        <v>839</v>
      </c>
      <c r="H92" s="262" t="s">
        <v>839</v>
      </c>
      <c r="I92" s="262"/>
      <c r="J92" s="258"/>
      <c r="K92" s="258"/>
      <c r="L92" s="258"/>
      <c r="M92" s="258"/>
    </row>
    <row r="93" spans="1:14">
      <c r="A93" s="262"/>
      <c r="B93" s="262"/>
      <c r="C93" s="262"/>
      <c r="D93" s="262"/>
      <c r="E93" s="262"/>
      <c r="F93" s="263">
        <f>F91*2</f>
        <v>954.24</v>
      </c>
      <c r="G93" s="263">
        <f>G91*2</f>
        <v>0</v>
      </c>
      <c r="H93" s="262">
        <f>H91*2</f>
        <v>0</v>
      </c>
      <c r="I93" s="261"/>
      <c r="J93" s="258"/>
      <c r="K93" s="258"/>
      <c r="L93" s="258"/>
      <c r="M93" s="265"/>
    </row>
    <row r="94" spans="1:14">
      <c r="A94" s="266"/>
      <c r="B94" s="266"/>
      <c r="C94" s="266"/>
      <c r="D94" s="266"/>
      <c r="E94" s="266"/>
      <c r="F94" s="266"/>
      <c r="G94" s="266"/>
      <c r="H94" s="266"/>
      <c r="I94" s="267" t="s">
        <v>838</v>
      </c>
      <c r="J94" s="268"/>
      <c r="K94" s="268"/>
      <c r="L94" s="268"/>
      <c r="M94" s="269">
        <f>J91+K91+L91+M91</f>
        <v>477.12</v>
      </c>
    </row>
    <row r="95" spans="1:14" ht="13.5" thickBot="1">
      <c r="A95" s="270" t="s">
        <v>840</v>
      </c>
      <c r="B95" s="266"/>
      <c r="C95" s="271"/>
      <c r="D95" s="266"/>
      <c r="E95" s="270" t="s">
        <v>841</v>
      </c>
      <c r="F95" s="266"/>
      <c r="G95" s="266"/>
      <c r="H95" s="270"/>
      <c r="I95" s="266"/>
      <c r="J95" s="268"/>
      <c r="K95" s="268"/>
      <c r="L95" s="272"/>
      <c r="M95" s="268"/>
      <c r="N95" s="268"/>
    </row>
    <row r="96" spans="1:14" ht="13.5" thickTop="1">
      <c r="A96" s="273" t="s">
        <v>842</v>
      </c>
      <c r="B96" s="274" t="s">
        <v>843</v>
      </c>
      <c r="C96" s="275" t="s">
        <v>844</v>
      </c>
      <c r="D96" s="266"/>
      <c r="E96" s="273" t="s">
        <v>843</v>
      </c>
      <c r="F96" s="274" t="s">
        <v>845</v>
      </c>
      <c r="G96" s="276" t="s">
        <v>846</v>
      </c>
      <c r="H96" s="275" t="s">
        <v>844</v>
      </c>
      <c r="I96" s="266"/>
      <c r="J96" s="277"/>
      <c r="K96" s="268"/>
      <c r="L96" s="268"/>
      <c r="M96" s="268"/>
      <c r="N96" s="268"/>
    </row>
    <row r="97" spans="1:14" ht="13.5" thickBot="1">
      <c r="A97" s="278" t="s">
        <v>847</v>
      </c>
      <c r="B97" s="279" t="s">
        <v>163</v>
      </c>
      <c r="C97" s="280" t="s">
        <v>193</v>
      </c>
      <c r="D97" s="266"/>
      <c r="E97" s="278" t="s">
        <v>163</v>
      </c>
      <c r="F97" s="279" t="s">
        <v>163</v>
      </c>
      <c r="G97" s="281" t="s">
        <v>163</v>
      </c>
      <c r="H97" s="280" t="s">
        <v>193</v>
      </c>
      <c r="I97" s="266"/>
      <c r="J97" s="268"/>
      <c r="K97" s="268"/>
      <c r="L97" s="268"/>
      <c r="M97" s="268"/>
      <c r="N97" s="268"/>
    </row>
    <row r="98" spans="1:14" ht="13.5" thickTop="1">
      <c r="A98" s="282">
        <v>90</v>
      </c>
      <c r="B98" s="283">
        <v>0</v>
      </c>
      <c r="C98" s="284">
        <f>(3.14*0.045*0.045)*B98</f>
        <v>0</v>
      </c>
      <c r="D98" s="266"/>
      <c r="E98" s="283">
        <v>3</v>
      </c>
      <c r="F98" s="283">
        <v>3</v>
      </c>
      <c r="G98" s="285">
        <v>1.8</v>
      </c>
      <c r="H98" s="283">
        <f>E98*F98*G98</f>
        <v>16.2</v>
      </c>
      <c r="I98" s="266"/>
      <c r="J98" s="268"/>
      <c r="K98" s="268"/>
      <c r="L98" s="286"/>
      <c r="M98" s="268"/>
      <c r="N98" s="268"/>
    </row>
    <row r="99" spans="1:14">
      <c r="A99" s="287">
        <v>110</v>
      </c>
      <c r="B99" s="284">
        <v>273</v>
      </c>
      <c r="C99" s="284">
        <f>(3.14*0.055*0.055)*B99</f>
        <v>2.5930905000000006</v>
      </c>
      <c r="D99" s="266"/>
      <c r="E99" s="284">
        <v>3</v>
      </c>
      <c r="F99" s="284">
        <v>3</v>
      </c>
      <c r="G99" s="288">
        <v>1.8</v>
      </c>
      <c r="H99" s="283">
        <f>E99*F99*G99</f>
        <v>16.2</v>
      </c>
      <c r="I99" s="266"/>
      <c r="J99" s="268"/>
      <c r="K99" s="268"/>
      <c r="L99" s="286"/>
      <c r="M99" s="268"/>
      <c r="N99" s="268"/>
    </row>
    <row r="100" spans="1:14">
      <c r="A100" s="287">
        <v>160</v>
      </c>
      <c r="B100" s="284">
        <v>0</v>
      </c>
      <c r="C100" s="284">
        <f>(3.14*0.08*0.08)*B100</f>
        <v>0</v>
      </c>
      <c r="D100" s="266"/>
      <c r="E100" s="284">
        <v>3</v>
      </c>
      <c r="F100" s="284">
        <v>3</v>
      </c>
      <c r="G100" s="288">
        <v>1.8</v>
      </c>
      <c r="H100" s="283">
        <f>E100*F100*G100</f>
        <v>16.2</v>
      </c>
      <c r="I100" s="266"/>
      <c r="J100" s="268"/>
      <c r="K100" s="268"/>
      <c r="L100" s="286"/>
      <c r="M100" s="268"/>
      <c r="N100" s="268"/>
    </row>
    <row r="101" spans="1:14">
      <c r="A101" s="287">
        <v>225</v>
      </c>
      <c r="B101" s="284">
        <v>0</v>
      </c>
      <c r="C101" s="284">
        <f>(3.14*0.125*0.125)*B101</f>
        <v>0</v>
      </c>
      <c r="D101" s="266"/>
      <c r="E101" s="287"/>
      <c r="F101" s="284"/>
      <c r="G101" s="288"/>
      <c r="H101" s="283">
        <f>E101*F101*G101</f>
        <v>0</v>
      </c>
      <c r="I101" s="266"/>
      <c r="J101" s="268"/>
      <c r="K101" s="268"/>
      <c r="L101" s="289"/>
      <c r="M101" s="268"/>
      <c r="N101" s="268"/>
    </row>
    <row r="102" spans="1:14">
      <c r="A102" s="267" t="s">
        <v>838</v>
      </c>
      <c r="B102" s="284"/>
      <c r="C102" s="267">
        <f>SUM(C98:C101)</f>
        <v>2.5930905000000006</v>
      </c>
      <c r="D102" s="266"/>
      <c r="E102" s="267" t="s">
        <v>838</v>
      </c>
      <c r="F102" s="284"/>
      <c r="G102" s="288"/>
      <c r="H102" s="267">
        <f>SUM(H98:H101)</f>
        <v>48.599999999999994</v>
      </c>
      <c r="I102" s="266"/>
      <c r="J102" s="290"/>
      <c r="K102" s="268"/>
      <c r="L102" s="291"/>
      <c r="M102" s="268"/>
      <c r="N102" s="290"/>
    </row>
    <row r="103" spans="1:14">
      <c r="A103" s="266"/>
      <c r="B103" s="266"/>
      <c r="C103" s="266"/>
      <c r="D103" s="266"/>
      <c r="E103" s="266"/>
      <c r="H103" s="266"/>
      <c r="I103" s="266"/>
      <c r="J103" s="268"/>
      <c r="K103" s="268"/>
      <c r="L103" s="268"/>
      <c r="M103" s="268"/>
    </row>
    <row r="104" spans="1:14">
      <c r="A104" s="270" t="s">
        <v>848</v>
      </c>
      <c r="B104" s="266"/>
      <c r="C104" s="292">
        <f>M94+H102</f>
        <v>525.72</v>
      </c>
      <c r="D104" s="270" t="s">
        <v>193</v>
      </c>
      <c r="E104" s="293" t="s">
        <v>849</v>
      </c>
      <c r="F104" s="266"/>
      <c r="G104" s="266"/>
      <c r="H104" s="266"/>
      <c r="I104" s="266"/>
      <c r="J104" s="268"/>
      <c r="K104" s="268"/>
      <c r="L104" s="268"/>
      <c r="M104" s="268"/>
    </row>
    <row r="105" spans="1:14">
      <c r="A105" s="266"/>
      <c r="B105" s="266"/>
      <c r="C105" s="292">
        <f>M94-C102</f>
        <v>474.52690949999999</v>
      </c>
      <c r="D105" s="270" t="s">
        <v>193</v>
      </c>
      <c r="E105" s="293" t="s">
        <v>850</v>
      </c>
      <c r="F105" s="266"/>
      <c r="G105" s="266"/>
      <c r="H105" s="266"/>
      <c r="I105" s="266"/>
      <c r="J105" s="268"/>
      <c r="K105" s="268"/>
      <c r="L105" s="268"/>
      <c r="M105" s="268"/>
    </row>
    <row r="106" spans="1:14">
      <c r="A106" s="266"/>
      <c r="B106" s="266"/>
      <c r="C106" s="266"/>
      <c r="D106" s="266"/>
      <c r="E106" s="266"/>
      <c r="F106" s="266"/>
      <c r="G106" s="266"/>
      <c r="H106" s="266"/>
      <c r="I106" s="266"/>
      <c r="J106" s="268"/>
      <c r="K106" s="268"/>
      <c r="L106" s="268"/>
      <c r="M106" s="268"/>
    </row>
    <row r="107" spans="1:14">
      <c r="A107" s="266"/>
      <c r="B107" s="266"/>
      <c r="C107" s="266"/>
      <c r="D107" s="266"/>
      <c r="I107" s="266"/>
      <c r="J107" s="268"/>
      <c r="K107" s="268"/>
      <c r="L107" s="268"/>
      <c r="M107" s="268"/>
    </row>
    <row r="108" spans="1:14">
      <c r="A108" s="266"/>
      <c r="B108" s="266"/>
      <c r="C108" s="266"/>
      <c r="D108" s="266"/>
      <c r="L108" s="268"/>
      <c r="M108" s="268"/>
    </row>
    <row r="109" spans="1:14">
      <c r="A109" s="266"/>
      <c r="B109" s="266"/>
      <c r="C109" s="266"/>
      <c r="D109" s="266"/>
      <c r="L109" s="268"/>
      <c r="M109" s="268"/>
    </row>
    <row r="110" spans="1:14">
      <c r="A110" s="266"/>
      <c r="B110" s="266"/>
      <c r="C110" s="266"/>
      <c r="D110" s="266"/>
      <c r="L110" s="268"/>
      <c r="M110" s="268"/>
    </row>
    <row r="111" spans="1:14">
      <c r="A111" s="266"/>
      <c r="B111" s="266"/>
      <c r="C111" s="266"/>
      <c r="D111" s="266"/>
      <c r="L111" s="268"/>
      <c r="M111" s="268"/>
    </row>
    <row r="112" spans="1:14">
      <c r="A112" s="266"/>
      <c r="B112" s="266"/>
      <c r="C112" s="266"/>
      <c r="D112" s="266"/>
      <c r="L112" s="268"/>
      <c r="M112" s="268"/>
    </row>
    <row r="113" spans="1:13">
      <c r="A113" s="266"/>
      <c r="B113" s="266"/>
      <c r="C113" s="266"/>
      <c r="D113" s="266"/>
      <c r="L113" s="268"/>
      <c r="M113" s="268"/>
    </row>
    <row r="114" spans="1:13">
      <c r="A114" s="266"/>
      <c r="B114" s="266"/>
      <c r="C114" s="266"/>
      <c r="D114" s="266"/>
      <c r="L114" s="268"/>
      <c r="M114" s="268"/>
    </row>
    <row r="115" spans="1:13">
      <c r="A115" s="266"/>
      <c r="B115" s="266"/>
      <c r="C115" s="266"/>
      <c r="D115" s="266"/>
      <c r="L115" s="268"/>
      <c r="M115" s="268"/>
    </row>
    <row r="116" spans="1:13">
      <c r="A116" s="266"/>
      <c r="B116" s="266"/>
      <c r="C116" s="266"/>
      <c r="D116" s="266"/>
      <c r="L116" s="268"/>
      <c r="M116" s="268"/>
    </row>
    <row r="117" spans="1:13">
      <c r="A117" s="266"/>
      <c r="B117" s="266"/>
      <c r="C117" s="266"/>
      <c r="D117" s="266"/>
      <c r="E117" s="266"/>
      <c r="L117" s="268"/>
      <c r="M117" s="268"/>
    </row>
    <row r="118" spans="1:13">
      <c r="A118" s="266"/>
      <c r="B118" s="266"/>
      <c r="C118" s="266"/>
      <c r="D118" s="266"/>
      <c r="E118" s="266"/>
      <c r="L118" s="268"/>
      <c r="M118" s="268"/>
    </row>
    <row r="119" spans="1:13">
      <c r="A119" s="266"/>
      <c r="B119" s="266"/>
      <c r="C119" s="266"/>
      <c r="D119" s="266"/>
      <c r="E119" s="266"/>
      <c r="F119" s="266"/>
      <c r="G119" s="266"/>
      <c r="H119" s="266"/>
      <c r="I119" s="266"/>
      <c r="J119" s="268"/>
      <c r="K119" s="268"/>
      <c r="L119" s="268"/>
      <c r="M119" s="268"/>
    </row>
    <row r="120" spans="1:13">
      <c r="A120" s="266"/>
      <c r="B120" s="266"/>
      <c r="C120" s="266"/>
      <c r="D120" s="266"/>
      <c r="E120" s="266"/>
      <c r="F120" s="266"/>
      <c r="G120" s="266"/>
      <c r="H120" s="266"/>
      <c r="I120" s="266"/>
      <c r="J120" s="268"/>
      <c r="K120" s="268"/>
      <c r="L120" s="268"/>
      <c r="M120" s="268"/>
    </row>
    <row r="121" spans="1:13">
      <c r="A121" s="266"/>
      <c r="B121" s="266"/>
      <c r="C121" s="266"/>
      <c r="D121" s="266"/>
      <c r="E121" s="266"/>
      <c r="F121" s="266"/>
      <c r="G121" s="266"/>
      <c r="H121" s="266"/>
      <c r="I121" s="266"/>
      <c r="J121" s="268"/>
      <c r="K121" s="268"/>
      <c r="L121" s="268"/>
      <c r="M121" s="268"/>
    </row>
    <row r="122" spans="1:13">
      <c r="A122" s="266"/>
      <c r="B122" s="266"/>
      <c r="C122" s="266"/>
      <c r="D122" s="266"/>
      <c r="E122" s="266"/>
      <c r="F122" s="266"/>
      <c r="G122" s="266"/>
      <c r="H122" s="266"/>
      <c r="I122" s="266"/>
      <c r="J122" s="268"/>
      <c r="K122" s="268"/>
      <c r="L122" s="268"/>
      <c r="M122" s="268"/>
    </row>
    <row r="123" spans="1:13">
      <c r="A123" s="266"/>
      <c r="B123" s="266"/>
      <c r="C123" s="266"/>
      <c r="D123" s="266"/>
      <c r="E123" s="266"/>
      <c r="F123" s="266"/>
      <c r="G123" s="266"/>
      <c r="H123" s="266"/>
      <c r="I123" s="266"/>
      <c r="J123" s="268"/>
      <c r="K123" s="268"/>
      <c r="L123" s="268"/>
      <c r="M123" s="268"/>
    </row>
    <row r="124" spans="1:13">
      <c r="A124" s="266"/>
      <c r="B124" s="266"/>
      <c r="C124" s="266"/>
      <c r="D124" s="266"/>
      <c r="E124" s="266"/>
      <c r="F124" s="266"/>
      <c r="G124" s="266"/>
      <c r="H124" s="266"/>
      <c r="I124" s="266"/>
      <c r="J124" s="268"/>
      <c r="K124" s="268"/>
      <c r="L124" s="268"/>
      <c r="M124" s="268"/>
    </row>
    <row r="125" spans="1:13">
      <c r="A125" s="266"/>
      <c r="B125" s="266"/>
      <c r="C125" s="266"/>
      <c r="D125" s="266"/>
      <c r="E125" s="266"/>
      <c r="F125" s="266"/>
      <c r="G125" s="266"/>
      <c r="H125" s="266"/>
      <c r="I125" s="266"/>
    </row>
    <row r="126" spans="1:13">
      <c r="A126" s="266"/>
      <c r="B126" s="266"/>
      <c r="C126" s="266"/>
      <c r="D126" s="266"/>
      <c r="E126" s="266"/>
      <c r="F126" s="266"/>
      <c r="G126" s="266"/>
      <c r="H126" s="266"/>
      <c r="I126" s="266"/>
    </row>
    <row r="127" spans="1:13">
      <c r="A127" s="266"/>
      <c r="B127" s="266"/>
      <c r="C127" s="266"/>
      <c r="D127" s="266"/>
      <c r="E127" s="266"/>
      <c r="F127" s="266"/>
      <c r="G127" s="266"/>
      <c r="H127" s="266"/>
      <c r="I127" s="266"/>
    </row>
    <row r="128" spans="1:13">
      <c r="A128" s="266"/>
      <c r="B128" s="266"/>
      <c r="C128" s="266"/>
      <c r="D128" s="266"/>
      <c r="E128" s="266"/>
      <c r="F128" s="266"/>
      <c r="G128" s="266"/>
      <c r="H128" s="266"/>
      <c r="I128" s="266"/>
    </row>
    <row r="129" spans="1:9">
      <c r="A129" s="266"/>
      <c r="B129" s="266"/>
      <c r="C129" s="266"/>
      <c r="D129" s="266"/>
      <c r="E129" s="266"/>
      <c r="F129" s="266"/>
      <c r="G129" s="266"/>
      <c r="H129" s="266"/>
      <c r="I129" s="266"/>
    </row>
    <row r="130" spans="1:9">
      <c r="A130" s="266"/>
      <c r="B130" s="266"/>
      <c r="C130" s="266"/>
      <c r="D130" s="266"/>
      <c r="E130" s="266"/>
      <c r="F130" s="266"/>
      <c r="G130" s="266"/>
      <c r="H130" s="266"/>
      <c r="I130" s="266"/>
    </row>
    <row r="131" spans="1:9">
      <c r="A131" s="266"/>
      <c r="B131" s="266"/>
      <c r="C131" s="266"/>
      <c r="D131" s="266"/>
      <c r="E131" s="266"/>
      <c r="F131" s="266"/>
      <c r="G131" s="266"/>
      <c r="H131" s="266"/>
      <c r="I131" s="266"/>
    </row>
    <row r="132" spans="1:9">
      <c r="A132" s="266"/>
      <c r="B132" s="266"/>
      <c r="C132" s="266"/>
      <c r="D132" s="266"/>
      <c r="E132" s="266"/>
      <c r="F132" s="266"/>
      <c r="G132" s="266"/>
      <c r="H132" s="266"/>
      <c r="I132" s="266"/>
    </row>
    <row r="133" spans="1:9">
      <c r="A133" s="266"/>
      <c r="B133" s="266"/>
      <c r="C133" s="266"/>
      <c r="D133" s="266"/>
      <c r="E133" s="266"/>
      <c r="F133" s="266"/>
      <c r="G133" s="266"/>
      <c r="H133" s="266"/>
      <c r="I133" s="266"/>
    </row>
    <row r="134" spans="1:9">
      <c r="A134" s="266"/>
      <c r="B134" s="266"/>
      <c r="C134" s="266"/>
      <c r="D134" s="266"/>
      <c r="E134" s="266"/>
      <c r="F134" s="266"/>
      <c r="G134" s="266"/>
      <c r="H134" s="266"/>
      <c r="I134" s="266"/>
    </row>
    <row r="135" spans="1:9">
      <c r="A135" s="266"/>
      <c r="B135" s="266"/>
      <c r="C135" s="266"/>
      <c r="D135" s="266"/>
      <c r="E135" s="266"/>
      <c r="F135" s="266"/>
      <c r="G135" s="266"/>
      <c r="H135" s="266"/>
      <c r="I135" s="266"/>
    </row>
    <row r="136" spans="1:9">
      <c r="A136" s="266"/>
      <c r="B136" s="266"/>
      <c r="C136" s="266"/>
      <c r="D136" s="266"/>
      <c r="E136" s="266"/>
      <c r="F136" s="266"/>
      <c r="G136" s="266"/>
      <c r="H136" s="266"/>
      <c r="I136" s="266"/>
    </row>
    <row r="137" spans="1:9">
      <c r="A137" s="266"/>
      <c r="B137" s="266"/>
      <c r="C137" s="266"/>
      <c r="D137" s="266"/>
      <c r="E137" s="266"/>
      <c r="F137" s="266"/>
      <c r="G137" s="266"/>
      <c r="H137" s="266"/>
      <c r="I137" s="266"/>
    </row>
    <row r="138" spans="1:9">
      <c r="A138" s="266"/>
      <c r="B138" s="266"/>
      <c r="C138" s="266"/>
      <c r="D138" s="266"/>
      <c r="E138" s="266"/>
      <c r="F138" s="266"/>
      <c r="G138" s="266"/>
      <c r="H138" s="266"/>
      <c r="I138" s="266"/>
    </row>
    <row r="139" spans="1:9">
      <c r="A139" s="266"/>
      <c r="B139" s="266"/>
      <c r="C139" s="266"/>
      <c r="D139" s="266"/>
      <c r="E139" s="266"/>
      <c r="F139" s="266"/>
      <c r="G139" s="266"/>
      <c r="H139" s="266"/>
      <c r="I139" s="266"/>
    </row>
    <row r="140" spans="1:9">
      <c r="A140" s="266"/>
      <c r="B140" s="266"/>
      <c r="C140" s="266"/>
      <c r="D140" s="266"/>
      <c r="E140" s="266"/>
      <c r="F140" s="266"/>
      <c r="G140" s="266"/>
      <c r="H140" s="266"/>
      <c r="I140" s="266"/>
    </row>
    <row r="141" spans="1:9">
      <c r="A141" s="266"/>
      <c r="B141" s="266"/>
      <c r="C141" s="266"/>
      <c r="D141" s="266"/>
      <c r="E141" s="266"/>
      <c r="F141" s="266"/>
      <c r="G141" s="266"/>
      <c r="H141" s="266"/>
      <c r="I141" s="266"/>
    </row>
    <row r="142" spans="1:9">
      <c r="A142" s="266"/>
      <c r="B142" s="266"/>
      <c r="C142" s="266"/>
      <c r="D142" s="266"/>
      <c r="E142" s="266"/>
      <c r="F142" s="266"/>
      <c r="G142" s="266"/>
      <c r="H142" s="266"/>
      <c r="I142" s="266"/>
    </row>
    <row r="143" spans="1:9">
      <c r="A143" s="266"/>
      <c r="B143" s="266"/>
      <c r="C143" s="266"/>
      <c r="D143" s="266"/>
      <c r="E143" s="266"/>
      <c r="F143" s="266"/>
      <c r="G143" s="266"/>
      <c r="H143" s="266"/>
      <c r="I143" s="266"/>
    </row>
    <row r="144" spans="1:9">
      <c r="A144" s="266"/>
      <c r="B144" s="266"/>
      <c r="C144" s="266"/>
      <c r="D144" s="266"/>
      <c r="E144" s="266"/>
      <c r="F144" s="266"/>
      <c r="G144" s="266"/>
      <c r="H144" s="266"/>
      <c r="I144" s="266"/>
    </row>
    <row r="145" spans="1:9">
      <c r="A145" s="266"/>
      <c r="B145" s="266"/>
      <c r="C145" s="266"/>
      <c r="D145" s="266"/>
      <c r="E145" s="266"/>
      <c r="F145" s="266"/>
      <c r="G145" s="266"/>
      <c r="H145" s="266"/>
      <c r="I145" s="266"/>
    </row>
    <row r="146" spans="1:9">
      <c r="A146" s="266"/>
      <c r="B146" s="266"/>
      <c r="C146" s="266"/>
      <c r="D146" s="266"/>
      <c r="E146" s="266"/>
      <c r="F146" s="266"/>
      <c r="G146" s="266"/>
      <c r="H146" s="266"/>
      <c r="I146" s="266"/>
    </row>
    <row r="147" spans="1:9">
      <c r="A147" s="266"/>
      <c r="B147" s="266"/>
      <c r="C147" s="266"/>
      <c r="D147" s="266"/>
      <c r="E147" s="266"/>
      <c r="F147" s="266"/>
      <c r="G147" s="266"/>
      <c r="H147" s="266"/>
      <c r="I147" s="266"/>
    </row>
    <row r="148" spans="1:9">
      <c r="A148" s="266"/>
      <c r="B148" s="266"/>
      <c r="C148" s="266"/>
      <c r="D148" s="266"/>
      <c r="E148" s="266"/>
      <c r="F148" s="266"/>
      <c r="G148" s="266"/>
      <c r="H148" s="266"/>
      <c r="I148" s="266"/>
    </row>
    <row r="149" spans="1:9">
      <c r="A149" s="266"/>
      <c r="B149" s="266"/>
      <c r="C149" s="266"/>
      <c r="D149" s="266"/>
      <c r="E149" s="266"/>
      <c r="F149" s="266"/>
      <c r="G149" s="266"/>
      <c r="H149" s="266"/>
      <c r="I149" s="266"/>
    </row>
    <row r="150" spans="1:9">
      <c r="A150" s="266"/>
      <c r="B150" s="266"/>
      <c r="C150" s="266"/>
      <c r="D150" s="266"/>
      <c r="E150" s="266"/>
      <c r="F150" s="266"/>
      <c r="G150" s="266"/>
      <c r="H150" s="266"/>
      <c r="I150" s="266"/>
    </row>
    <row r="151" spans="1:9">
      <c r="A151" s="266"/>
      <c r="B151" s="266"/>
      <c r="C151" s="266"/>
      <c r="D151" s="266"/>
      <c r="E151" s="266"/>
      <c r="F151" s="266"/>
      <c r="G151" s="266"/>
      <c r="H151" s="266"/>
      <c r="I151" s="266"/>
    </row>
    <row r="152" spans="1:9">
      <c r="A152" s="266"/>
      <c r="B152" s="266"/>
      <c r="C152" s="266"/>
      <c r="D152" s="266"/>
      <c r="E152" s="266"/>
      <c r="F152" s="266"/>
      <c r="G152" s="266"/>
      <c r="H152" s="266"/>
      <c r="I152" s="266"/>
    </row>
    <row r="153" spans="1:9">
      <c r="A153" s="268"/>
      <c r="B153" s="268"/>
      <c r="C153" s="268"/>
      <c r="D153" s="268"/>
      <c r="E153" s="268"/>
      <c r="F153" s="268"/>
      <c r="G153" s="268"/>
      <c r="H153" s="268"/>
      <c r="I153" s="268"/>
    </row>
    <row r="154" spans="1:9">
      <c r="A154" s="268"/>
      <c r="B154" s="268"/>
      <c r="C154" s="268"/>
      <c r="D154" s="268"/>
      <c r="E154" s="268"/>
      <c r="F154" s="268"/>
      <c r="G154" s="268"/>
      <c r="H154" s="268"/>
      <c r="I154" s="268"/>
    </row>
    <row r="155" spans="1:9">
      <c r="A155" s="268"/>
      <c r="B155" s="268"/>
      <c r="C155" s="268"/>
      <c r="D155" s="268"/>
      <c r="E155" s="268"/>
      <c r="F155" s="268"/>
      <c r="G155" s="268"/>
      <c r="H155" s="268"/>
      <c r="I155" s="268"/>
    </row>
    <row r="156" spans="1:9">
      <c r="A156" s="268"/>
      <c r="B156" s="268"/>
      <c r="C156" s="268"/>
      <c r="D156" s="268"/>
      <c r="E156" s="268"/>
      <c r="F156" s="268"/>
      <c r="G156" s="268"/>
      <c r="H156" s="268"/>
      <c r="I156" s="268"/>
    </row>
    <row r="157" spans="1:9">
      <c r="A157" s="268"/>
      <c r="B157" s="268"/>
      <c r="C157" s="268"/>
      <c r="D157" s="268"/>
      <c r="E157" s="268"/>
      <c r="F157" s="268"/>
      <c r="G157" s="268"/>
      <c r="H157" s="268"/>
      <c r="I157" s="268"/>
    </row>
    <row r="158" spans="1:9">
      <c r="A158" s="268"/>
      <c r="B158" s="268"/>
      <c r="C158" s="268"/>
      <c r="D158" s="268"/>
      <c r="E158" s="268"/>
      <c r="F158" s="268"/>
      <c r="G158" s="268"/>
      <c r="H158" s="268"/>
      <c r="I158" s="268"/>
    </row>
  </sheetData>
  <sheetProtection password="CCA7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stavby</vt:lpstr>
      <vt:lpstr>SO 01.1 - Rekonstrukce vo...</vt:lpstr>
      <vt:lpstr>SO 01.2 - Přepojení vodov...</vt:lpstr>
      <vt:lpstr>VRN - Vedlejší rozpočtové...</vt:lpstr>
      <vt:lpstr>KUBATUROVÉ LISTY</vt:lpstr>
      <vt:lpstr>'Rekapitulace stavby'!Názvy_tisku</vt:lpstr>
      <vt:lpstr>'SO 01.1 - Rekonstrukce vo...'!Názvy_tisku</vt:lpstr>
      <vt:lpstr>'SO 01.2 - Přepojení vodov...'!Názvy_tisku</vt:lpstr>
      <vt:lpstr>'VRN - Vedlejší rozpočtové...'!Názvy_tisku</vt:lpstr>
      <vt:lpstr>'Rekapitulace stavby'!Oblast_tisku</vt:lpstr>
      <vt:lpstr>'SO 01.1 - Rekonstrukce vo...'!Oblast_tisku</vt:lpstr>
      <vt:lpstr>'SO 01.2 - Přepojení vodov...'!Oblast_tisku</vt:lpstr>
      <vt:lpstr>'VRN - Vedlejší rozpočtové...'!Oblast_tisku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NB__ACER_JIRKA\Jiri</dc:creator>
  <cp:lastModifiedBy>Jiri</cp:lastModifiedBy>
  <dcterms:created xsi:type="dcterms:W3CDTF">2023-06-23T11:36:58Z</dcterms:created>
  <dcterms:modified xsi:type="dcterms:W3CDTF">2023-06-23T12:05:18Z</dcterms:modified>
</cp:coreProperties>
</file>