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2590" yWindow="75" windowWidth="26850" windowHeight="17760"/>
  </bookViews>
  <sheets>
    <sheet name="Rekapitulace stavby" sheetId="1" r:id="rId1"/>
    <sheet name="SO 01.1 - Oprava kanaliza..." sheetId="2" r:id="rId2"/>
    <sheet name="SO 01.2 - Oprava vodovodu..." sheetId="4" r:id="rId3"/>
    <sheet name="SO 02.2.1 - Oprava vodovo..." sheetId="5" r:id="rId4"/>
    <sheet name="VRN - Vedlejší rozpočtové..." sheetId="7" r:id="rId5"/>
    <sheet name="Kubaturové listy kanalizace" sheetId="8" r:id="rId6"/>
    <sheet name="Kubaturové listy vodovod" sheetId="9" r:id="rId7"/>
  </sheets>
  <definedNames>
    <definedName name="_xlnm._FilterDatabase" localSheetId="1" hidden="1">'SO 01.1 - Oprava kanaliza...'!$C$125:$K$279</definedName>
    <definedName name="_xlnm._FilterDatabase" localSheetId="2" hidden="1">'SO 01.2 - Oprava vodovodu...'!$C$126:$K$377</definedName>
    <definedName name="_xlnm._FilterDatabase" localSheetId="3" hidden="1">'SO 02.2.1 - Oprava vodovo...'!$C$126:$K$303</definedName>
    <definedName name="_xlnm._FilterDatabase" localSheetId="4" hidden="1">'VRN - Vedlejší rozpočtové...'!$C$120:$K$154</definedName>
    <definedName name="_xlnm.Print_Titles" localSheetId="0">'Rekapitulace stavby'!$92:$92</definedName>
    <definedName name="_xlnm.Print_Titles" localSheetId="1">'SO 01.1 - Oprava kanaliza...'!$125:$125</definedName>
    <definedName name="_xlnm.Print_Titles" localSheetId="2">'SO 01.2 - Oprava vodovodu...'!$126:$126</definedName>
    <definedName name="_xlnm.Print_Titles" localSheetId="3">'SO 02.2.1 - Oprava vodovo...'!$126:$126</definedName>
    <definedName name="_xlnm.Print_Titles" localSheetId="4">'VRN - Vedlejší rozpočtové...'!$120:$120</definedName>
    <definedName name="_xlnm.Print_Area" localSheetId="0">'Rekapitulace stavby'!$D$4:$AO$76,'Rekapitulace stavby'!$C$82:$AQ$99</definedName>
    <definedName name="_xlnm.Print_Area" localSheetId="1">'SO 01.1 - Oprava kanaliza...'!$C$4:$J$39,'SO 01.1 - Oprava kanaliza...'!$C$49:$J$75,'SO 01.1 - Oprava kanaliza...'!$C$81:$J$107,'SO 01.1 - Oprava kanaliza...'!$C$113:$K$279</definedName>
    <definedName name="_xlnm.Print_Area" localSheetId="2">'SO 01.2 - Oprava vodovodu...'!$C$4:$J$39,'SO 01.2 - Oprava vodovodu...'!$C$49:$J$75,'SO 01.2 - Oprava vodovodu...'!$C$81:$J$108,'SO 01.2 - Oprava vodovodu...'!$C$114:$K$377</definedName>
    <definedName name="_xlnm.Print_Area" localSheetId="3">'SO 02.2.1 - Oprava vodovo...'!$C$4:$J$39,'SO 02.2.1 - Oprava vodovo...'!$C$49:$J$75,'SO 02.2.1 - Oprava vodovo...'!$C$81:$J$108,'SO 02.2.1 - Oprava vodovo...'!$C$114:$K$303</definedName>
    <definedName name="_xlnm.Print_Area" localSheetId="4">'VRN - Vedlejší rozpočtové...'!$C$4:$J$39,'VRN - Vedlejší rozpočtové...'!$C$50:$J$76,'VRN - Vedlejší rozpočtové...'!$C$82:$J$102,'VRN - Vedlejší rozpočtové...'!$C$108:$K$154</definedName>
  </definedNames>
  <calcPr calcId="125725"/>
</workbook>
</file>

<file path=xl/calcChain.xml><?xml version="1.0" encoding="utf-8"?>
<calcChain xmlns="http://schemas.openxmlformats.org/spreadsheetml/2006/main">
  <c r="H113" i="9"/>
  <c r="C113"/>
  <c r="H112"/>
  <c r="C112"/>
  <c r="H111"/>
  <c r="C111"/>
  <c r="H110"/>
  <c r="C110"/>
  <c r="D100"/>
  <c r="E100" s="1"/>
  <c r="B100"/>
  <c r="D98"/>
  <c r="E98" s="1"/>
  <c r="B98"/>
  <c r="D96"/>
  <c r="E96" s="1"/>
  <c r="B96"/>
  <c r="D94"/>
  <c r="E94" s="1"/>
  <c r="B94"/>
  <c r="C65"/>
  <c r="C64"/>
  <c r="C63"/>
  <c r="C62"/>
  <c r="D52"/>
  <c r="E52" s="1"/>
  <c r="M52" s="1"/>
  <c r="M55" s="1"/>
  <c r="B52"/>
  <c r="C39"/>
  <c r="C38"/>
  <c r="C37"/>
  <c r="C36"/>
  <c r="D27"/>
  <c r="E27" s="1"/>
  <c r="M27" s="1"/>
  <c r="B27"/>
  <c r="D25"/>
  <c r="E25" s="1"/>
  <c r="B25"/>
  <c r="D23"/>
  <c r="E23" s="1"/>
  <c r="M23" s="1"/>
  <c r="B23"/>
  <c r="D21"/>
  <c r="E21" s="1"/>
  <c r="K21" s="1"/>
  <c r="B21"/>
  <c r="D19"/>
  <c r="E19" s="1"/>
  <c r="M19" s="1"/>
  <c r="B19"/>
  <c r="D17"/>
  <c r="E17" s="1"/>
  <c r="K17" s="1"/>
  <c r="B17"/>
  <c r="E15"/>
  <c r="M15" s="1"/>
  <c r="D15"/>
  <c r="B15"/>
  <c r="D13"/>
  <c r="E13" s="1"/>
  <c r="B13"/>
  <c r="D11"/>
  <c r="E11" s="1"/>
  <c r="M11" s="1"/>
  <c r="B11"/>
  <c r="D9"/>
  <c r="E9" s="1"/>
  <c r="B9"/>
  <c r="K25" l="1"/>
  <c r="K9"/>
  <c r="K13"/>
  <c r="C40"/>
  <c r="H114"/>
  <c r="C66"/>
  <c r="C114"/>
  <c r="J96"/>
  <c r="K96"/>
  <c r="F96"/>
  <c r="L96"/>
  <c r="G96"/>
  <c r="M96"/>
  <c r="H96"/>
  <c r="J100"/>
  <c r="K100"/>
  <c r="F100"/>
  <c r="L100"/>
  <c r="G100"/>
  <c r="M100"/>
  <c r="H100"/>
  <c r="L94"/>
  <c r="G94"/>
  <c r="M94"/>
  <c r="H94"/>
  <c r="J94"/>
  <c r="K94"/>
  <c r="F94"/>
  <c r="L98"/>
  <c r="G98"/>
  <c r="M98"/>
  <c r="H98"/>
  <c r="J98"/>
  <c r="K98"/>
  <c r="F98"/>
  <c r="J9"/>
  <c r="G11"/>
  <c r="L11"/>
  <c r="J13"/>
  <c r="G15"/>
  <c r="L15"/>
  <c r="J17"/>
  <c r="G19"/>
  <c r="L19"/>
  <c r="J21"/>
  <c r="G23"/>
  <c r="L23"/>
  <c r="J25"/>
  <c r="G27"/>
  <c r="L27"/>
  <c r="G52"/>
  <c r="G55" s="1"/>
  <c r="G57" s="1"/>
  <c r="L52"/>
  <c r="L55" s="1"/>
  <c r="H9"/>
  <c r="M9"/>
  <c r="F11"/>
  <c r="K11"/>
  <c r="H13"/>
  <c r="M13"/>
  <c r="F15"/>
  <c r="K15"/>
  <c r="H17"/>
  <c r="M17"/>
  <c r="F19"/>
  <c r="K19"/>
  <c r="H21"/>
  <c r="M21"/>
  <c r="F23"/>
  <c r="K23"/>
  <c r="H25"/>
  <c r="M25"/>
  <c r="F27"/>
  <c r="K27"/>
  <c r="F52"/>
  <c r="F55" s="1"/>
  <c r="F57" s="1"/>
  <c r="K52"/>
  <c r="K55" s="1"/>
  <c r="G9"/>
  <c r="L9"/>
  <c r="J11"/>
  <c r="G13"/>
  <c r="L13"/>
  <c r="J15"/>
  <c r="G17"/>
  <c r="L17"/>
  <c r="J19"/>
  <c r="G21"/>
  <c r="L21"/>
  <c r="J23"/>
  <c r="G25"/>
  <c r="L25"/>
  <c r="J27"/>
  <c r="J52"/>
  <c r="J55" s="1"/>
  <c r="F9"/>
  <c r="H11"/>
  <c r="F13"/>
  <c r="H15"/>
  <c r="F17"/>
  <c r="H19"/>
  <c r="F21"/>
  <c r="H23"/>
  <c r="F25"/>
  <c r="H27"/>
  <c r="H52"/>
  <c r="H55" s="1"/>
  <c r="H57" s="1"/>
  <c r="K29" l="1"/>
  <c r="F103"/>
  <c r="F105" s="1"/>
  <c r="M103"/>
  <c r="M58"/>
  <c r="C68" s="1"/>
  <c r="H103"/>
  <c r="H105" s="1"/>
  <c r="J103"/>
  <c r="L103"/>
  <c r="K103"/>
  <c r="G103"/>
  <c r="G105" s="1"/>
  <c r="F29"/>
  <c r="F31" s="1"/>
  <c r="G29"/>
  <c r="G31" s="1"/>
  <c r="L29"/>
  <c r="J29"/>
  <c r="H29"/>
  <c r="H31" s="1"/>
  <c r="C69"/>
  <c r="M29"/>
  <c r="M106" l="1"/>
  <c r="M32"/>
  <c r="C116" l="1"/>
  <c r="C117"/>
  <c r="G38"/>
  <c r="G37"/>
  <c r="E58" i="8" l="1"/>
  <c r="E57"/>
  <c r="E56"/>
  <c r="E55"/>
  <c r="E54"/>
  <c r="E53"/>
  <c r="E52"/>
  <c r="E51"/>
  <c r="E50"/>
  <c r="N49"/>
  <c r="E49"/>
  <c r="N48"/>
  <c r="E48"/>
  <c r="N47"/>
  <c r="E47"/>
  <c r="N46"/>
  <c r="N60" s="1"/>
  <c r="H46"/>
  <c r="J46" s="1"/>
  <c r="J60" s="1"/>
  <c r="E46"/>
  <c r="E33"/>
  <c r="J33" s="1"/>
  <c r="D33"/>
  <c r="B33"/>
  <c r="D31"/>
  <c r="E31" s="1"/>
  <c r="G31" s="1"/>
  <c r="M31" s="1"/>
  <c r="B31"/>
  <c r="E29"/>
  <c r="J29" s="1"/>
  <c r="D29"/>
  <c r="B29"/>
  <c r="G29" s="1"/>
  <c r="D27"/>
  <c r="E27" s="1"/>
  <c r="L27" s="1"/>
  <c r="B27"/>
  <c r="D25"/>
  <c r="E25" s="1"/>
  <c r="B25"/>
  <c r="E23"/>
  <c r="L23" s="1"/>
  <c r="D23"/>
  <c r="B23"/>
  <c r="E21"/>
  <c r="J21" s="1"/>
  <c r="D21"/>
  <c r="B21"/>
  <c r="D19"/>
  <c r="E19" s="1"/>
  <c r="G19" s="1"/>
  <c r="M19" s="1"/>
  <c r="B19"/>
  <c r="D17"/>
  <c r="E17" s="1"/>
  <c r="B17"/>
  <c r="E15"/>
  <c r="L15" s="1"/>
  <c r="D15"/>
  <c r="B15"/>
  <c r="E13"/>
  <c r="J13" s="1"/>
  <c r="D13"/>
  <c r="B13"/>
  <c r="D11"/>
  <c r="E11" s="1"/>
  <c r="L11" s="1"/>
  <c r="B11"/>
  <c r="J25" l="1"/>
  <c r="L25"/>
  <c r="J17"/>
  <c r="G17"/>
  <c r="M17" s="1"/>
  <c r="G13"/>
  <c r="G21"/>
  <c r="G33"/>
  <c r="M33" s="1"/>
  <c r="L21"/>
  <c r="G25"/>
  <c r="E60"/>
  <c r="L29"/>
  <c r="L13"/>
  <c r="J27"/>
  <c r="F11"/>
  <c r="K11"/>
  <c r="H13"/>
  <c r="M13"/>
  <c r="F15"/>
  <c r="K15"/>
  <c r="F19"/>
  <c r="K19"/>
  <c r="H21"/>
  <c r="M21"/>
  <c r="F23"/>
  <c r="K23"/>
  <c r="H25"/>
  <c r="M25"/>
  <c r="F27"/>
  <c r="K27"/>
  <c r="H29"/>
  <c r="M29"/>
  <c r="F31"/>
  <c r="K31"/>
  <c r="J15"/>
  <c r="J19"/>
  <c r="J31"/>
  <c r="J11"/>
  <c r="J23"/>
  <c r="H11"/>
  <c r="M11"/>
  <c r="F13"/>
  <c r="K13"/>
  <c r="H15"/>
  <c r="M15"/>
  <c r="F17"/>
  <c r="K17"/>
  <c r="F21"/>
  <c r="K21"/>
  <c r="H23"/>
  <c r="M23"/>
  <c r="F25"/>
  <c r="K25"/>
  <c r="H27"/>
  <c r="M27"/>
  <c r="F29"/>
  <c r="K29"/>
  <c r="F33"/>
  <c r="K33"/>
  <c r="G11"/>
  <c r="G15"/>
  <c r="G23"/>
  <c r="G27"/>
  <c r="G35" l="1"/>
  <c r="G36" s="1"/>
  <c r="K35"/>
  <c r="L31"/>
  <c r="H31"/>
  <c r="L19"/>
  <c r="H19"/>
  <c r="M35"/>
  <c r="J35"/>
  <c r="L33"/>
  <c r="H33"/>
  <c r="L17"/>
  <c r="H17"/>
  <c r="H35" s="1"/>
  <c r="H36" s="1"/>
  <c r="F35"/>
  <c r="F36" s="1"/>
  <c r="L35" l="1"/>
  <c r="M36" s="1"/>
  <c r="H37"/>
  <c r="C63" l="1"/>
  <c r="C62"/>
  <c r="J37" i="7" l="1"/>
  <c r="J36"/>
  <c r="AY98" i="1"/>
  <c r="J35" i="7"/>
  <c r="AX98" i="1"/>
  <c r="BI153" i="7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T145"/>
  <c r="R146"/>
  <c r="R145"/>
  <c r="P146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 s="1"/>
  <c r="J17"/>
  <c r="J12"/>
  <c r="J115" s="1"/>
  <c r="E7"/>
  <c r="E111" s="1"/>
  <c r="J37" i="5"/>
  <c r="J36"/>
  <c r="AY97" i="1"/>
  <c r="J35" i="5"/>
  <c r="AX97" i="1"/>
  <c r="BI302" i="5"/>
  <c r="BH302"/>
  <c r="BG302"/>
  <c r="BF302"/>
  <c r="T302"/>
  <c r="T301"/>
  <c r="R302"/>
  <c r="R301"/>
  <c r="P302"/>
  <c r="P301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T293" s="1"/>
  <c r="R294"/>
  <c r="R293"/>
  <c r="P294"/>
  <c r="P293" s="1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4"/>
  <c r="J123"/>
  <c r="F123"/>
  <c r="F121"/>
  <c r="E119"/>
  <c r="J91"/>
  <c r="J90"/>
  <c r="F90"/>
  <c r="F88"/>
  <c r="E86"/>
  <c r="J18"/>
  <c r="E18"/>
  <c r="F91"/>
  <c r="J17"/>
  <c r="J12"/>
  <c r="J121" s="1"/>
  <c r="E7"/>
  <c r="E84" s="1"/>
  <c r="J37" i="4"/>
  <c r="J36"/>
  <c r="AY96" i="1"/>
  <c r="J35" i="4"/>
  <c r="AX96" i="1" s="1"/>
  <c r="BI376" i="4"/>
  <c r="BH376"/>
  <c r="BG376"/>
  <c r="BF376"/>
  <c r="T376"/>
  <c r="T375"/>
  <c r="R376"/>
  <c r="R375"/>
  <c r="P376"/>
  <c r="P375"/>
  <c r="BI373"/>
  <c r="BH373"/>
  <c r="BG373"/>
  <c r="BF373"/>
  <c r="T373"/>
  <c r="R373"/>
  <c r="P373"/>
  <c r="BI371"/>
  <c r="BH371"/>
  <c r="BG371"/>
  <c r="BF371"/>
  <c r="T371"/>
  <c r="R371"/>
  <c r="P371"/>
  <c r="BI368"/>
  <c r="BH368"/>
  <c r="BG368"/>
  <c r="BF368"/>
  <c r="T368"/>
  <c r="T367"/>
  <c r="R368"/>
  <c r="R367"/>
  <c r="P368"/>
  <c r="P367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R360"/>
  <c r="P360"/>
  <c r="BI358"/>
  <c r="BH358"/>
  <c r="BG358"/>
  <c r="BF358"/>
  <c r="T358"/>
  <c r="R358"/>
  <c r="P358"/>
  <c r="BI354"/>
  <c r="BH354"/>
  <c r="BG354"/>
  <c r="BF354"/>
  <c r="T354"/>
  <c r="R354"/>
  <c r="P354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J124"/>
  <c r="J123"/>
  <c r="F123"/>
  <c r="F121"/>
  <c r="E119"/>
  <c r="J91"/>
  <c r="J90"/>
  <c r="F90"/>
  <c r="F88"/>
  <c r="E86"/>
  <c r="J18"/>
  <c r="E18"/>
  <c r="F91" s="1"/>
  <c r="J17"/>
  <c r="J12"/>
  <c r="J121" s="1"/>
  <c r="E7"/>
  <c r="E84" s="1"/>
  <c r="J37" i="2"/>
  <c r="J36"/>
  <c r="AY95" i="1"/>
  <c r="J35" i="2"/>
  <c r="AX95" i="1" s="1"/>
  <c r="BI279" i="2"/>
  <c r="BH279"/>
  <c r="BG279"/>
  <c r="BF279"/>
  <c r="T279"/>
  <c r="T278"/>
  <c r="R279"/>
  <c r="R278" s="1"/>
  <c r="P279"/>
  <c r="P278"/>
  <c r="BI276"/>
  <c r="BH276"/>
  <c r="BG276"/>
  <c r="BF276"/>
  <c r="T276"/>
  <c r="R276"/>
  <c r="P276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2"/>
  <c r="BH262"/>
  <c r="BG262"/>
  <c r="BF262"/>
  <c r="T262"/>
  <c r="R262"/>
  <c r="P262"/>
  <c r="BI259"/>
  <c r="BH259"/>
  <c r="BG259"/>
  <c r="BF259"/>
  <c r="T259"/>
  <c r="R259"/>
  <c r="P259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1"/>
  <c r="BH181"/>
  <c r="BG181"/>
  <c r="BF181"/>
  <c r="T181"/>
  <c r="T180" s="1"/>
  <c r="R181"/>
  <c r="R180" s="1"/>
  <c r="P181"/>
  <c r="P180" s="1"/>
  <c r="BI178"/>
  <c r="BH178"/>
  <c r="BG178"/>
  <c r="BF178"/>
  <c r="T178"/>
  <c r="T177" s="1"/>
  <c r="R178"/>
  <c r="R177" s="1"/>
  <c r="P178"/>
  <c r="P177" s="1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J123"/>
  <c r="J122"/>
  <c r="F122"/>
  <c r="F120"/>
  <c r="E118"/>
  <c r="J91"/>
  <c r="J90"/>
  <c r="F90"/>
  <c r="F88"/>
  <c r="E86"/>
  <c r="J18"/>
  <c r="E18"/>
  <c r="F123" s="1"/>
  <c r="J17"/>
  <c r="J12"/>
  <c r="J88" s="1"/>
  <c r="E7"/>
  <c r="E116" s="1"/>
  <c r="L90" i="1"/>
  <c r="AM90"/>
  <c r="AM89"/>
  <c r="L89"/>
  <c r="AM87"/>
  <c r="L87"/>
  <c r="L85"/>
  <c r="L84"/>
  <c r="BK269" i="2"/>
  <c r="BK250"/>
  <c r="J230"/>
  <c r="BK218"/>
  <c r="BK211"/>
  <c r="BK194"/>
  <c r="J171"/>
  <c r="J149"/>
  <c r="AS94" i="1"/>
  <c r="J236" i="2"/>
  <c r="J222"/>
  <c r="BK208"/>
  <c r="BK198"/>
  <c r="BK171"/>
  <c r="BK155"/>
  <c r="J145"/>
  <c r="J137"/>
  <c r="BK262"/>
  <c r="J248"/>
  <c r="BK220"/>
  <c r="J190"/>
  <c r="BK173"/>
  <c r="BK272"/>
  <c r="J255"/>
  <c r="BK236"/>
  <c r="J228"/>
  <c r="BK203"/>
  <c r="BK196"/>
  <c r="J175"/>
  <c r="J163"/>
  <c r="J151"/>
  <c r="J139"/>
  <c r="BK343" i="4"/>
  <c r="BK320"/>
  <c r="J306"/>
  <c r="BK284"/>
  <c r="J276"/>
  <c r="BK254"/>
  <c r="J242"/>
  <c r="J225"/>
  <c r="BK209"/>
  <c r="BK198"/>
  <c r="BK181"/>
  <c r="BK159"/>
  <c r="BK140"/>
  <c r="BK363"/>
  <c r="BK332"/>
  <c r="BK300"/>
  <c r="J286"/>
  <c r="J272"/>
  <c r="BK248"/>
  <c r="J221"/>
  <c r="BK215"/>
  <c r="J196"/>
  <c r="BK166"/>
  <c r="BK148"/>
  <c r="J134"/>
  <c r="J341"/>
  <c r="J334"/>
  <c r="J316"/>
  <c r="BK302"/>
  <c r="BK280"/>
  <c r="J260"/>
  <c r="J244"/>
  <c r="BK225"/>
  <c r="J358"/>
  <c r="J346"/>
  <c r="BK328"/>
  <c r="J314"/>
  <c r="J294"/>
  <c r="BK286"/>
  <c r="BK263"/>
  <c r="J256"/>
  <c r="BK240"/>
  <c r="BK229"/>
  <c r="BK177"/>
  <c r="J166"/>
  <c r="BK146"/>
  <c r="BK284" i="5"/>
  <c r="BK265"/>
  <c r="J250"/>
  <c r="J238"/>
  <c r="BK218"/>
  <c r="BK214"/>
  <c r="BK207"/>
  <c r="BK203"/>
  <c r="BK192"/>
  <c r="BK184"/>
  <c r="BK180"/>
  <c r="BK154"/>
  <c r="BK146"/>
  <c r="J140"/>
  <c r="BK299"/>
  <c r="BK286"/>
  <c r="J270"/>
  <c r="BK254"/>
  <c r="BK248"/>
  <c r="BK238"/>
  <c r="J205"/>
  <c r="J190"/>
  <c r="BK165"/>
  <c r="BK156"/>
  <c r="BK136"/>
  <c r="J286"/>
  <c r="BK275"/>
  <c r="J256"/>
  <c r="BK246"/>
  <c r="BK230"/>
  <c r="J220"/>
  <c r="J201"/>
  <c r="BK160"/>
  <c r="BK130"/>
  <c r="BK234"/>
  <c r="J211"/>
  <c r="J195"/>
  <c r="J184"/>
  <c r="BK174"/>
  <c r="J152"/>
  <c r="J134"/>
  <c r="J153" i="7"/>
  <c r="J135"/>
  <c r="BK124"/>
  <c r="BK128"/>
  <c r="BK153"/>
  <c r="BK143"/>
  <c r="J128"/>
  <c r="BK146"/>
  <c r="J272" i="2"/>
  <c r="J262"/>
  <c r="BK238"/>
  <c r="BK228"/>
  <c r="BK213"/>
  <c r="J203"/>
  <c r="BK192"/>
  <c r="BK165"/>
  <c r="BK147"/>
  <c r="J276"/>
  <c r="J252"/>
  <c r="J244"/>
  <c r="BK240"/>
  <c r="BK234"/>
  <c r="BK224"/>
  <c r="J213"/>
  <c r="J201"/>
  <c r="BK190"/>
  <c r="BK169"/>
  <c r="BK163"/>
  <c r="J147"/>
  <c r="BK141"/>
  <c r="J279"/>
  <c r="BK255"/>
  <c r="J246"/>
  <c r="J208"/>
  <c r="J178"/>
  <c r="J169"/>
  <c r="J267"/>
  <c r="BK244"/>
  <c r="J232"/>
  <c r="BK206"/>
  <c r="J192"/>
  <c r="BK178"/>
  <c r="BK167"/>
  <c r="BK159"/>
  <c r="BK145"/>
  <c r="BK133"/>
  <c r="J365" i="4"/>
  <c r="J324"/>
  <c r="BK308"/>
  <c r="J298"/>
  <c r="J280"/>
  <c r="J270"/>
  <c r="BK244"/>
  <c r="J238"/>
  <c r="J215"/>
  <c r="J202"/>
  <c r="J194"/>
  <c r="J164"/>
  <c r="BK142"/>
  <c r="BK371"/>
  <c r="BK358"/>
  <c r="BK318"/>
  <c r="BK294"/>
  <c r="J278"/>
  <c r="BK268"/>
  <c r="BK236"/>
  <c r="J219"/>
  <c r="J198"/>
  <c r="J181"/>
  <c r="J159"/>
  <c r="J146"/>
  <c r="J368"/>
  <c r="J338"/>
  <c r="J328"/>
  <c r="J318"/>
  <c r="J308"/>
  <c r="J296"/>
  <c r="BK265"/>
  <c r="J252"/>
  <c r="BK234"/>
  <c r="BK221"/>
  <c r="J343"/>
  <c r="J332"/>
  <c r="J320"/>
  <c r="BK296"/>
  <c r="BK288"/>
  <c r="J265"/>
  <c r="J258"/>
  <c r="J248"/>
  <c r="J234"/>
  <c r="BK202"/>
  <c r="J173"/>
  <c r="BK150"/>
  <c r="J294" i="5"/>
  <c r="BK270"/>
  <c r="BK260"/>
  <c r="J240"/>
  <c r="J230"/>
  <c r="BK224"/>
  <c r="J174"/>
  <c r="J138"/>
  <c r="BK297"/>
  <c r="BK280"/>
  <c r="J267"/>
  <c r="BK256"/>
  <c r="J246"/>
  <c r="BK232"/>
  <c r="BK209"/>
  <c r="BK195"/>
  <c r="J167"/>
  <c r="J158"/>
  <c r="J142"/>
  <c r="BK291"/>
  <c r="J280"/>
  <c r="BK273"/>
  <c r="J254"/>
  <c r="J242"/>
  <c r="BK228"/>
  <c r="J216"/>
  <c r="BK186"/>
  <c r="J172"/>
  <c r="BK150"/>
  <c r="BK302"/>
  <c r="J226"/>
  <c r="J218"/>
  <c r="BK201"/>
  <c r="BK190"/>
  <c r="BK182"/>
  <c r="BK172"/>
  <c r="J163"/>
  <c r="J146"/>
  <c r="J132"/>
  <c r="BK151" i="7"/>
  <c r="J133"/>
  <c r="J149"/>
  <c r="BK133"/>
  <c r="BK141"/>
  <c r="J151"/>
  <c r="BK279" i="2"/>
  <c r="J259"/>
  <c r="BK232"/>
  <c r="BK216"/>
  <c r="J206"/>
  <c r="J196"/>
  <c r="BK186"/>
  <c r="BK151"/>
  <c r="J133"/>
  <c r="BK267"/>
  <c r="BK246"/>
  <c r="BK242"/>
  <c r="J238"/>
  <c r="BK226"/>
  <c r="J220"/>
  <c r="J211"/>
  <c r="J194"/>
  <c r="J188"/>
  <c r="J167"/>
  <c r="BK149"/>
  <c r="BK143"/>
  <c r="BK139"/>
  <c r="BK252"/>
  <c r="J242"/>
  <c r="J218"/>
  <c r="BK188"/>
  <c r="BK175"/>
  <c r="J159"/>
  <c r="BK137"/>
  <c r="J129"/>
  <c r="J269"/>
  <c r="BK248"/>
  <c r="J234"/>
  <c r="J226"/>
  <c r="BK201"/>
  <c r="J186"/>
  <c r="J173"/>
  <c r="BK161"/>
  <c r="J143"/>
  <c r="BK129"/>
  <c r="BK373" i="4"/>
  <c r="BK336"/>
  <c r="BK316"/>
  <c r="BK304"/>
  <c r="BK278"/>
  <c r="BK272"/>
  <c r="J250"/>
  <c r="J240"/>
  <c r="BK223"/>
  <c r="J207"/>
  <c r="BK200"/>
  <c r="BK179"/>
  <c r="J154"/>
  <c r="J138"/>
  <c r="J360"/>
  <c r="BK346"/>
  <c r="J304"/>
  <c r="J288"/>
  <c r="BK274"/>
  <c r="BK246"/>
  <c r="BK227"/>
  <c r="J211"/>
  <c r="BK189"/>
  <c r="J179"/>
  <c r="J152"/>
  <c r="J142"/>
  <c r="J363"/>
  <c r="BK330"/>
  <c r="BK322"/>
  <c r="J310"/>
  <c r="BK298"/>
  <c r="J284"/>
  <c r="J263"/>
  <c r="J246"/>
  <c r="J227"/>
  <c r="BK219"/>
  <c r="BK211"/>
  <c r="J209"/>
  <c r="BK194"/>
  <c r="J189"/>
  <c r="J186"/>
  <c r="BK173"/>
  <c r="BK168"/>
  <c r="BK154"/>
  <c r="BK152"/>
  <c r="BK138"/>
  <c r="BK134"/>
  <c r="BK130"/>
  <c r="BK376"/>
  <c r="J376"/>
  <c r="J373"/>
  <c r="J371"/>
  <c r="BK360"/>
  <c r="J349"/>
  <c r="BK341"/>
  <c r="BK334"/>
  <c r="J326"/>
  <c r="BK310"/>
  <c r="J292"/>
  <c r="J282"/>
  <c r="BK260"/>
  <c r="BK250"/>
  <c r="J236"/>
  <c r="BK204"/>
  <c r="BK175"/>
  <c r="BK164"/>
  <c r="J297" i="5"/>
  <c r="J273"/>
  <c r="J262"/>
  <c r="J244"/>
  <c r="J234"/>
  <c r="J228"/>
  <c r="BK222"/>
  <c r="J165"/>
  <c r="BK142"/>
  <c r="J130"/>
  <c r="J289"/>
  <c r="J275"/>
  <c r="BK258"/>
  <c r="BK250"/>
  <c r="J236"/>
  <c r="BK211"/>
  <c r="BK197"/>
  <c r="BK176"/>
  <c r="J160"/>
  <c r="BK148"/>
  <c r="BK134"/>
  <c r="J284"/>
  <c r="BK262"/>
  <c r="J252"/>
  <c r="BK240"/>
  <c r="BK226"/>
  <c r="J192"/>
  <c r="J180"/>
  <c r="BK152"/>
  <c r="J136"/>
  <c r="BK294"/>
  <c r="BK220"/>
  <c r="J203"/>
  <c r="BK188"/>
  <c r="J176"/>
  <c r="BK167"/>
  <c r="J154"/>
  <c r="BK140"/>
  <c r="J141" i="7"/>
  <c r="J131"/>
  <c r="J143"/>
  <c r="J137"/>
  <c r="J124"/>
  <c r="J146"/>
  <c r="BK131"/>
  <c r="BK135"/>
  <c r="BK276" i="2"/>
  <c r="J250"/>
  <c r="J224"/>
  <c r="J216"/>
  <c r="BK181"/>
  <c r="J161"/>
  <c r="BK259"/>
  <c r="J240"/>
  <c r="BK230"/>
  <c r="BK222"/>
  <c r="J198"/>
  <c r="J181"/>
  <c r="J165"/>
  <c r="J155"/>
  <c r="J141"/>
  <c r="BK368" i="4"/>
  <c r="BK326"/>
  <c r="BK314"/>
  <c r="J302"/>
  <c r="BK282"/>
  <c r="J274"/>
  <c r="BK256"/>
  <c r="J232"/>
  <c r="BK217"/>
  <c r="J204"/>
  <c r="BK196"/>
  <c r="J175"/>
  <c r="J148"/>
  <c r="BK365"/>
  <c r="BK354"/>
  <c r="J312"/>
  <c r="BK292"/>
  <c r="BK276"/>
  <c r="BK258"/>
  <c r="J229"/>
  <c r="J217"/>
  <c r="BK207"/>
  <c r="BK186"/>
  <c r="J177"/>
  <c r="J150"/>
  <c r="J140"/>
  <c r="BK349"/>
  <c r="J336"/>
  <c r="BK324"/>
  <c r="BK312"/>
  <c r="BK306"/>
  <c r="J290"/>
  <c r="BK270"/>
  <c r="J254"/>
  <c r="BK242"/>
  <c r="J223"/>
  <c r="J354"/>
  <c r="BK338"/>
  <c r="J330"/>
  <c r="J322"/>
  <c r="J300"/>
  <c r="BK290"/>
  <c r="J268"/>
  <c r="BK252"/>
  <c r="BK238"/>
  <c r="BK232"/>
  <c r="J200"/>
  <c r="J168"/>
  <c r="J130"/>
  <c r="BK289" i="5"/>
  <c r="BK267"/>
  <c r="J258"/>
  <c r="BK242"/>
  <c r="J232"/>
  <c r="BK216"/>
  <c r="J209"/>
  <c r="BK205"/>
  <c r="J197"/>
  <c r="J188"/>
  <c r="J178"/>
  <c r="BK169"/>
  <c r="J148"/>
  <c r="J144"/>
  <c r="BK132"/>
  <c r="J291"/>
  <c r="BK277"/>
  <c r="J260"/>
  <c r="BK252"/>
  <c r="BK244"/>
  <c r="J222"/>
  <c r="J199"/>
  <c r="J186"/>
  <c r="BK163"/>
  <c r="J150"/>
  <c r="J299"/>
  <c r="J277"/>
  <c r="J265"/>
  <c r="J248"/>
  <c r="BK236"/>
  <c r="J224"/>
  <c r="J214"/>
  <c r="J182"/>
  <c r="BK158"/>
  <c r="BK138"/>
  <c r="J302"/>
  <c r="J207"/>
  <c r="BK199"/>
  <c r="BK178"/>
  <c r="J169"/>
  <c r="J156"/>
  <c r="BK144"/>
  <c r="BK137" i="7"/>
  <c r="J139"/>
  <c r="J126"/>
  <c r="BK149"/>
  <c r="BK139"/>
  <c r="BK126"/>
  <c r="R128" i="2" l="1"/>
  <c r="R185"/>
  <c r="R200"/>
  <c r="P205"/>
  <c r="P261"/>
  <c r="P254" s="1"/>
  <c r="P271"/>
  <c r="BK129" i="4"/>
  <c r="J129" s="1"/>
  <c r="J97" s="1"/>
  <c r="R188"/>
  <c r="BK206"/>
  <c r="J206" s="1"/>
  <c r="J99" s="1"/>
  <c r="BK231"/>
  <c r="J231"/>
  <c r="J100" s="1"/>
  <c r="P353"/>
  <c r="P348" s="1"/>
  <c r="BK362"/>
  <c r="J362" s="1"/>
  <c r="J103" s="1"/>
  <c r="T370"/>
  <c r="T369"/>
  <c r="R129" i="5"/>
  <c r="P162"/>
  <c r="BK171"/>
  <c r="J171"/>
  <c r="J99" s="1"/>
  <c r="R194"/>
  <c r="R279"/>
  <c r="R272"/>
  <c r="P288"/>
  <c r="R296"/>
  <c r="R295" s="1"/>
  <c r="P123" i="7"/>
  <c r="BK130"/>
  <c r="J130" s="1"/>
  <c r="J99" s="1"/>
  <c r="T128" i="2"/>
  <c r="BK185"/>
  <c r="J185" s="1"/>
  <c r="J100" s="1"/>
  <c r="P200"/>
  <c r="T205"/>
  <c r="BK261"/>
  <c r="J261"/>
  <c r="J104" s="1"/>
  <c r="T271"/>
  <c r="T129" i="4"/>
  <c r="T188"/>
  <c r="R206"/>
  <c r="T231"/>
  <c r="T353"/>
  <c r="T348" s="1"/>
  <c r="R362"/>
  <c r="BK370"/>
  <c r="J370"/>
  <c r="J106" s="1"/>
  <c r="T129" i="5"/>
  <c r="T162"/>
  <c r="P171"/>
  <c r="T194"/>
  <c r="BK279"/>
  <c r="BK272" s="1"/>
  <c r="J272" s="1"/>
  <c r="J101" s="1"/>
  <c r="R288"/>
  <c r="P296"/>
  <c r="P295" s="1"/>
  <c r="BK123" i="7"/>
  <c r="P130"/>
  <c r="P148"/>
  <c r="P128" i="2"/>
  <c r="P185"/>
  <c r="BK200"/>
  <c r="J200"/>
  <c r="J101" s="1"/>
  <c r="R205"/>
  <c r="R261"/>
  <c r="R254"/>
  <c r="BK271"/>
  <c r="J271"/>
  <c r="J105" s="1"/>
  <c r="R129" i="4"/>
  <c r="BK188"/>
  <c r="J188" s="1"/>
  <c r="J98" s="1"/>
  <c r="P206"/>
  <c r="P231"/>
  <c r="BK353"/>
  <c r="J353"/>
  <c r="J102" s="1"/>
  <c r="P362"/>
  <c r="P370"/>
  <c r="P369"/>
  <c r="P129" i="5"/>
  <c r="R162"/>
  <c r="R171"/>
  <c r="P194"/>
  <c r="T279"/>
  <c r="T272"/>
  <c r="T288"/>
  <c r="BK296"/>
  <c r="J296" s="1"/>
  <c r="J106" s="1"/>
  <c r="T123" i="7"/>
  <c r="T130"/>
  <c r="R148"/>
  <c r="BK128" i="2"/>
  <c r="J128" s="1"/>
  <c r="J97" s="1"/>
  <c r="T185"/>
  <c r="T200"/>
  <c r="BK205"/>
  <c r="J205" s="1"/>
  <c r="J102" s="1"/>
  <c r="T261"/>
  <c r="T254"/>
  <c r="R271"/>
  <c r="P129" i="4"/>
  <c r="P188"/>
  <c r="T206"/>
  <c r="R231"/>
  <c r="R353"/>
  <c r="R348" s="1"/>
  <c r="T362"/>
  <c r="R370"/>
  <c r="R369"/>
  <c r="BK129" i="5"/>
  <c r="J129"/>
  <c r="J97" s="1"/>
  <c r="BK162"/>
  <c r="J162" s="1"/>
  <c r="J98" s="1"/>
  <c r="T171"/>
  <c r="BK194"/>
  <c r="J194" s="1"/>
  <c r="J100" s="1"/>
  <c r="P279"/>
  <c r="P272"/>
  <c r="BK288"/>
  <c r="J288"/>
  <c r="J103" s="1"/>
  <c r="T296"/>
  <c r="T295" s="1"/>
  <c r="R123" i="7"/>
  <c r="R130"/>
  <c r="BK148"/>
  <c r="J148" s="1"/>
  <c r="J101" s="1"/>
  <c r="T148"/>
  <c r="BK367" i="4"/>
  <c r="J367"/>
  <c r="J104" s="1"/>
  <c r="BK293" i="5"/>
  <c r="J293" s="1"/>
  <c r="J104" s="1"/>
  <c r="BK180" i="2"/>
  <c r="J180"/>
  <c r="J99" s="1"/>
  <c r="BK375" i="4"/>
  <c r="J375" s="1"/>
  <c r="J107" s="1"/>
  <c r="BK278" i="2"/>
  <c r="J278"/>
  <c r="J106" s="1"/>
  <c r="BK348" i="4"/>
  <c r="J348" s="1"/>
  <c r="J101" s="1"/>
  <c r="BK177" i="2"/>
  <c r="J177" s="1"/>
  <c r="J98" s="1"/>
  <c r="BK254"/>
  <c r="J254"/>
  <c r="J103" s="1"/>
  <c r="BK301" i="5"/>
  <c r="J301" s="1"/>
  <c r="J107" s="1"/>
  <c r="BK145" i="7"/>
  <c r="J145" s="1"/>
  <c r="J100" s="1"/>
  <c r="E85"/>
  <c r="F118"/>
  <c r="BE124"/>
  <c r="BE128"/>
  <c r="BE131"/>
  <c r="BE141"/>
  <c r="BE153"/>
  <c r="BE135"/>
  <c r="BE151"/>
  <c r="J89"/>
  <c r="BE137"/>
  <c r="BE139"/>
  <c r="BE126"/>
  <c r="BE133"/>
  <c r="BE143"/>
  <c r="BE146"/>
  <c r="BE149"/>
  <c r="J88" i="5"/>
  <c r="E117"/>
  <c r="BE152"/>
  <c r="BE163"/>
  <c r="BE178"/>
  <c r="BE184"/>
  <c r="BE195"/>
  <c r="BE205"/>
  <c r="BE214"/>
  <c r="BE222"/>
  <c r="BE236"/>
  <c r="BE238"/>
  <c r="BE240"/>
  <c r="BE294"/>
  <c r="BE297"/>
  <c r="BE299"/>
  <c r="BE302"/>
  <c r="BK128" i="4"/>
  <c r="J128" s="1"/>
  <c r="J96" s="1"/>
  <c r="BE140" i="5"/>
  <c r="BE142"/>
  <c r="BE146"/>
  <c r="BE154"/>
  <c r="BE165"/>
  <c r="BE167"/>
  <c r="BE174"/>
  <c r="BE176"/>
  <c r="BE192"/>
  <c r="BE197"/>
  <c r="BE203"/>
  <c r="BE207"/>
  <c r="BE209"/>
  <c r="BE218"/>
  <c r="BE220"/>
  <c r="BE232"/>
  <c r="BE242"/>
  <c r="BE246"/>
  <c r="BE250"/>
  <c r="BE256"/>
  <c r="BE260"/>
  <c r="BE262"/>
  <c r="BE265"/>
  <c r="BE270"/>
  <c r="BE284"/>
  <c r="BE289"/>
  <c r="F124"/>
  <c r="BE132"/>
  <c r="BE138"/>
  <c r="BE144"/>
  <c r="BE169"/>
  <c r="BE172"/>
  <c r="BE180"/>
  <c r="BE182"/>
  <c r="BE186"/>
  <c r="BE188"/>
  <c r="BE190"/>
  <c r="BE201"/>
  <c r="BE216"/>
  <c r="BE224"/>
  <c r="BE226"/>
  <c r="BE244"/>
  <c r="BE267"/>
  <c r="BE273"/>
  <c r="BE277"/>
  <c r="BE130"/>
  <c r="BE134"/>
  <c r="BE136"/>
  <c r="BE148"/>
  <c r="BE150"/>
  <c r="BE156"/>
  <c r="BE158"/>
  <c r="BE160"/>
  <c r="BE199"/>
  <c r="BE211"/>
  <c r="BE228"/>
  <c r="BE230"/>
  <c r="BE234"/>
  <c r="BE248"/>
  <c r="BE252"/>
  <c r="BE254"/>
  <c r="BE258"/>
  <c r="BE275"/>
  <c r="BE280"/>
  <c r="BE286"/>
  <c r="BE291"/>
  <c r="J88" i="4"/>
  <c r="E117"/>
  <c r="BE138"/>
  <c r="BE150"/>
  <c r="BE152"/>
  <c r="BE154"/>
  <c r="BE179"/>
  <c r="BE186"/>
  <c r="BE189"/>
  <c r="BE194"/>
  <c r="BE209"/>
  <c r="BE215"/>
  <c r="BE221"/>
  <c r="BE223"/>
  <c r="BE225"/>
  <c r="BE244"/>
  <c r="BE270"/>
  <c r="BE274"/>
  <c r="BE276"/>
  <c r="BE278"/>
  <c r="BE284"/>
  <c r="BE302"/>
  <c r="BE304"/>
  <c r="BE306"/>
  <c r="BE312"/>
  <c r="BE314"/>
  <c r="BE316"/>
  <c r="BE320"/>
  <c r="BE336"/>
  <c r="BE343"/>
  <c r="BE363"/>
  <c r="BE368"/>
  <c r="BE373"/>
  <c r="BE376"/>
  <c r="BE140"/>
  <c r="BE159"/>
  <c r="BE175"/>
  <c r="BE177"/>
  <c r="BE181"/>
  <c r="BE196"/>
  <c r="BE200"/>
  <c r="BE202"/>
  <c r="BE207"/>
  <c r="BE217"/>
  <c r="BE229"/>
  <c r="BE236"/>
  <c r="BE238"/>
  <c r="BE248"/>
  <c r="BE254"/>
  <c r="BE256"/>
  <c r="BE272"/>
  <c r="BE292"/>
  <c r="BE338"/>
  <c r="BE354"/>
  <c r="BE358"/>
  <c r="BE365"/>
  <c r="F124"/>
  <c r="BE130"/>
  <c r="BE134"/>
  <c r="BE142"/>
  <c r="BE146"/>
  <c r="BE168"/>
  <c r="BE173"/>
  <c r="BE198"/>
  <c r="BE204"/>
  <c r="BE240"/>
  <c r="BE242"/>
  <c r="BE250"/>
  <c r="BE252"/>
  <c r="BE260"/>
  <c r="BE263"/>
  <c r="BE280"/>
  <c r="BE282"/>
  <c r="BE296"/>
  <c r="BE300"/>
  <c r="BE308"/>
  <c r="BE322"/>
  <c r="BE324"/>
  <c r="BE326"/>
  <c r="BE328"/>
  <c r="BE334"/>
  <c r="BE341"/>
  <c r="BE148"/>
  <c r="BE164"/>
  <c r="BE166"/>
  <c r="BE211"/>
  <c r="BE219"/>
  <c r="BE227"/>
  <c r="BE232"/>
  <c r="BE234"/>
  <c r="BE246"/>
  <c r="BE258"/>
  <c r="BE265"/>
  <c r="BE268"/>
  <c r="BE286"/>
  <c r="BE288"/>
  <c r="BE290"/>
  <c r="BE294"/>
  <c r="BE298"/>
  <c r="BE310"/>
  <c r="BE318"/>
  <c r="BE330"/>
  <c r="BE332"/>
  <c r="BE346"/>
  <c r="BE349"/>
  <c r="BE360"/>
  <c r="BE371"/>
  <c r="BE145" i="2"/>
  <c r="BE169"/>
  <c r="BE186"/>
  <c r="BE213"/>
  <c r="BE218"/>
  <c r="BE224"/>
  <c r="BE238"/>
  <c r="BE250"/>
  <c r="BE255"/>
  <c r="BE276"/>
  <c r="E84"/>
  <c r="F91"/>
  <c r="J120"/>
  <c r="BE137"/>
  <c r="BE139"/>
  <c r="BE143"/>
  <c r="BE147"/>
  <c r="BE151"/>
  <c r="BE155"/>
  <c r="BE163"/>
  <c r="BE165"/>
  <c r="BE167"/>
  <c r="BE190"/>
  <c r="BE196"/>
  <c r="BE201"/>
  <c r="BE203"/>
  <c r="BE211"/>
  <c r="BE226"/>
  <c r="BE230"/>
  <c r="BE232"/>
  <c r="BE236"/>
  <c r="BE240"/>
  <c r="BE262"/>
  <c r="BE267"/>
  <c r="BE272"/>
  <c r="BE133"/>
  <c r="BE159"/>
  <c r="BE173"/>
  <c r="BE175"/>
  <c r="BE178"/>
  <c r="BE181"/>
  <c r="BE192"/>
  <c r="BE194"/>
  <c r="BE206"/>
  <c r="BE216"/>
  <c r="BE220"/>
  <c r="BE228"/>
  <c r="BE242"/>
  <c r="BE248"/>
  <c r="BE259"/>
  <c r="BE269"/>
  <c r="BE279"/>
  <c r="BE129"/>
  <c r="BE141"/>
  <c r="BE149"/>
  <c r="BE161"/>
  <c r="BE171"/>
  <c r="BE188"/>
  <c r="BE198"/>
  <c r="BE208"/>
  <c r="BE222"/>
  <c r="BE234"/>
  <c r="BE244"/>
  <c r="BE246"/>
  <c r="BE252"/>
  <c r="J34"/>
  <c r="AW95" i="1" s="1"/>
  <c r="F36" i="4"/>
  <c r="BC96" i="1"/>
  <c r="F37" i="4"/>
  <c r="BD96" i="1" s="1"/>
  <c r="F37" i="7"/>
  <c r="BD98" i="1" s="1"/>
  <c r="F35" i="7"/>
  <c r="BB98" i="1" s="1"/>
  <c r="F37" i="2"/>
  <c r="BD95" i="1" s="1"/>
  <c r="J34" i="4"/>
  <c r="AW96" i="1" s="1"/>
  <c r="J34" i="5"/>
  <c r="AW97" i="1"/>
  <c r="J34" i="7"/>
  <c r="AW98" i="1" s="1"/>
  <c r="F34" i="7"/>
  <c r="BA98" i="1" s="1"/>
  <c r="F36" i="7"/>
  <c r="BC98" i="1" s="1"/>
  <c r="F35" i="2"/>
  <c r="BB95" i="1" s="1"/>
  <c r="F35" i="4"/>
  <c r="BB96" i="1" s="1"/>
  <c r="F37" i="5"/>
  <c r="BD97" i="1"/>
  <c r="F35" i="5"/>
  <c r="BB97" i="1" s="1"/>
  <c r="F34" i="2"/>
  <c r="BA95" i="1" s="1"/>
  <c r="F36" i="2"/>
  <c r="BC95" i="1" s="1"/>
  <c r="F34" i="4"/>
  <c r="BA96" i="1"/>
  <c r="F34" i="5"/>
  <c r="BA97" i="1" s="1"/>
  <c r="F36" i="5"/>
  <c r="BC97" i="1"/>
  <c r="J279" i="5" l="1"/>
  <c r="J102" s="1"/>
  <c r="R122" i="7"/>
  <c r="R121" s="1"/>
  <c r="T122"/>
  <c r="T121" s="1"/>
  <c r="P127" i="2"/>
  <c r="P126" s="1"/>
  <c r="AU95" i="1" s="1"/>
  <c r="R128" i="4"/>
  <c r="R127" s="1"/>
  <c r="BK122" i="7"/>
  <c r="BK121" s="1"/>
  <c r="J121" s="1"/>
  <c r="J30" s="1"/>
  <c r="AG98" i="1" s="1"/>
  <c r="T128" i="4"/>
  <c r="T127" s="1"/>
  <c r="T127" i="2"/>
  <c r="T126" s="1"/>
  <c r="R128" i="5"/>
  <c r="R127" s="1"/>
  <c r="P128" i="4"/>
  <c r="P127" s="1"/>
  <c r="AU96" i="1" s="1"/>
  <c r="P128" i="5"/>
  <c r="P127" s="1"/>
  <c r="AU97" i="1" s="1"/>
  <c r="T128" i="5"/>
  <c r="T127" s="1"/>
  <c r="P122" i="7"/>
  <c r="P121" s="1"/>
  <c r="AU98" i="1" s="1"/>
  <c r="R127" i="2"/>
  <c r="R126" s="1"/>
  <c r="BK127"/>
  <c r="J127" s="1"/>
  <c r="J96" s="1"/>
  <c r="BK128" i="5"/>
  <c r="J128"/>
  <c r="J96" s="1"/>
  <c r="BK295"/>
  <c r="J295" s="1"/>
  <c r="J105" s="1"/>
  <c r="J123" i="7"/>
  <c r="J98" s="1"/>
  <c r="BK369" i="4"/>
  <c r="J369" s="1"/>
  <c r="J105" s="1"/>
  <c r="BK127"/>
  <c r="J127" s="1"/>
  <c r="J95" s="1"/>
  <c r="F33" i="2"/>
  <c r="AZ95" i="1" s="1"/>
  <c r="F33" i="4"/>
  <c r="AZ96" i="1" s="1"/>
  <c r="F33" i="7"/>
  <c r="AZ98" i="1" s="1"/>
  <c r="BB94"/>
  <c r="AX94" s="1"/>
  <c r="BC94"/>
  <c r="AY94" s="1"/>
  <c r="J33" i="5"/>
  <c r="AV97" i="1"/>
  <c r="AT97" s="1"/>
  <c r="J33" i="2"/>
  <c r="AV95" i="1" s="1"/>
  <c r="AT95" s="1"/>
  <c r="J33" i="4"/>
  <c r="AV96" i="1" s="1"/>
  <c r="AT96" s="1"/>
  <c r="BD94"/>
  <c r="W33" s="1"/>
  <c r="J33" i="7"/>
  <c r="AV98" i="1" s="1"/>
  <c r="AT98" s="1"/>
  <c r="BA94"/>
  <c r="W30" s="1"/>
  <c r="F33" i="5"/>
  <c r="AZ97" i="1" s="1"/>
  <c r="AN98" l="1"/>
  <c r="J122" i="7"/>
  <c r="J97" s="1"/>
  <c r="BK127" i="5"/>
  <c r="J127"/>
  <c r="J95" s="1"/>
  <c r="J96" i="7"/>
  <c r="BK126" i="2"/>
  <c r="J126" s="1"/>
  <c r="J30" s="1"/>
  <c r="AG95" i="1" s="1"/>
  <c r="J39" i="7"/>
  <c r="AU94" i="1"/>
  <c r="AZ94"/>
  <c r="AV94" s="1"/>
  <c r="AK29" s="1"/>
  <c r="J30" i="4"/>
  <c r="AG96" i="1" s="1"/>
  <c r="AW94"/>
  <c r="AK30" s="1"/>
  <c r="W31"/>
  <c r="W32"/>
  <c r="J39" i="2" l="1"/>
  <c r="J95"/>
  <c r="J39" i="4"/>
  <c r="AN96" i="1"/>
  <c r="AN95"/>
  <c r="W29"/>
  <c r="AT94"/>
  <c r="J30" i="5"/>
  <c r="AG97" i="1" s="1"/>
  <c r="J39" i="5" l="1"/>
  <c r="AN97" i="1"/>
  <c r="AG94" l="1"/>
  <c r="AK26" s="1"/>
  <c r="AK35" s="1"/>
  <c r="AN94" l="1"/>
</calcChain>
</file>

<file path=xl/sharedStrings.xml><?xml version="1.0" encoding="utf-8"?>
<sst xmlns="http://schemas.openxmlformats.org/spreadsheetml/2006/main" count="7864" uniqueCount="1086">
  <si>
    <t>Export Komplet</t>
  </si>
  <si>
    <t/>
  </si>
  <si>
    <t>2.0</t>
  </si>
  <si>
    <t>ZAMOK</t>
  </si>
  <si>
    <t>False</t>
  </si>
  <si>
    <t>{0005fc6b-8ac5-4feb-8b72-5200fb9bb76a}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</si>
  <si>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</si>
  <si>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</si>
  <si>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</si>
  <si>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</si>
  <si>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</si>
  <si>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</si>
  <si>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</si>
  <si>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</si>
  <si>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VALT_ZAH_MALA_STRANA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</si>
  <si>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</si>
  <si>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</si>
  <si>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Valtice - ul. Zahradní a Malá Strana, oprava kanalizace a vodovodu</t>
  </si>
  <si>
    <t>KSO:</t>
  </si>
  <si>
    <t>827</t>
  </si>
  <si>
    <t>CC-CZ:</t>
  </si>
  <si>
    <t>222</t>
  </si>
  <si>
    <t>Místo:</t>
  </si>
  <si>
    <t>Město Valtice, ulice zahradní a Malá Strana</t>
  </si>
  <si>
    <t>Datum:</t>
  </si>
  <si>
    <t>3. 12. 2025</t>
  </si>
  <si>
    <t>CZ-CPV:</t>
  </si>
  <si>
    <t>50000000-5</t>
  </si>
  <si>
    <t>CZ-CPA:</t>
  </si>
  <si>
    <t>42.21</t>
  </si>
  <si>
    <t>Zadavatel:</t>
  </si>
  <si>
    <t>IČ:</t>
  </si>
  <si>
    <t xml:space="preserve">49455168  </t>
  </si>
  <si>
    <t>Vodovody a kanalizace Břeclav, a.s.</t>
  </si>
  <si>
    <t>DIČ:</t>
  </si>
  <si>
    <t>Uchazeč:</t>
  </si>
  <si>
    <t>Vyplň údaj</t>
  </si>
  <si>
    <t>Projektant:</t>
  </si>
  <si>
    <t>75705273</t>
  </si>
  <si>
    <t>Jiří Třináctý, DiS.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</si>
  <si>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</si>
  <si>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</si>
  <si>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</si>
  <si>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</si>
  <si>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</si>
  <si>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</si>
  <si>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</si>
  <si>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</si>
  <si>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</si>
  <si>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</si>
  <si>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</si>
  <si>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</si>
  <si>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</si>
  <si>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</si>
  <si>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</si>
  <si>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</si>
  <si>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</si>
  <si>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</si>
  <si>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</si>
  <si>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</si>
  <si>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</si>
  <si>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</si>
  <si>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</si>
  <si>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</si>
  <si>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</si>
  <si>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</si>
  <si>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</si>
  <si>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</si>
  <si>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</si>
  <si>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</si>
  <si>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</si>
  <si>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</si>
  <si>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</si>
  <si>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</si>
  <si>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</si>
  <si>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</si>
  <si>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</si>
  <si>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</si>
  <si>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</si>
  <si>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</si>
  <si>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</si>
  <si>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</si>
  <si>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</si>
  <si>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</si>
  <si>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</si>
  <si>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</si>
  <si>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</si>
  <si>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</si>
  <si>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01.1</t>
  </si>
  <si>
    <t>Oprava kanalizace v ul. Zahradní</t>
  </si>
  <si>
    <t>STA</t>
  </si>
  <si>
    <t>1</t>
  </si>
  <si>
    <t>{5e536224-5a72-43b8-b8dd-b6f1573618f1}</t>
  </si>
  <si>
    <t>827 21 4</t>
  </si>
  <si>
    <t>2</t>
  </si>
  <si>
    <t>SO 01.2</t>
  </si>
  <si>
    <t>Oprava vodovodu v ul. Zahradní</t>
  </si>
  <si>
    <t>{d1bc29b7-34a3-4e8c-b4c2-28577e53d4f7}</t>
  </si>
  <si>
    <t>827 13 1</t>
  </si>
  <si>
    <t>SO 02.2.1</t>
  </si>
  <si>
    <t>Oprava vodovodu v ul. Malá Strana-1.část</t>
  </si>
  <si>
    <t>{759875a5-ca8b-48f7-8b60-88697faefa6d}</t>
  </si>
  <si>
    <t>VRN</t>
  </si>
  <si>
    <t>Vedlejší rozpočtové náklady</t>
  </si>
  <si>
    <t>{ff1efca5-de13-49bd-ab73-3de33eac8e23}</t>
  </si>
  <si>
    <t>KRYCÍ LIST SOUPISU PRACÍ</t>
  </si>
  <si>
    <t>Objekt:</t>
  </si>
  <si>
    <t>SO 01.1 - Oprava kanalizace v ul. Zahradní</t>
  </si>
  <si>
    <t>222311</t>
  </si>
  <si>
    <t>42.21.12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</si>
  <si>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</si>
  <si>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</si>
  <si>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</si>
  <si>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</si>
  <si>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</si>
  <si>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</si>
  <si>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</si>
  <si>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</si>
  <si>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</si>
  <si>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</si>
  <si>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</si>
  <si>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</si>
  <si>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</si>
  <si>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  99 - Přesun hmot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</si>
  <si>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</si>
  <si>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</si>
  <si>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</si>
  <si>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</si>
  <si>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</si>
  <si>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</si>
  <si>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</si>
  <si>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</si>
  <si>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</si>
  <si>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</si>
  <si>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</si>
  <si>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</si>
  <si>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</si>
  <si>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</si>
  <si>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</si>
  <si>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</si>
  <si>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</si>
  <si>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</si>
  <si>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</si>
  <si>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</si>
  <si>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113107223</t>
  </si>
  <si>
    <t>Odstranění podkladu pl nad 200 m2 z kameniva drceného tl 300 mm</t>
  </si>
  <si>
    <t>m2</t>
  </si>
  <si>
    <t>4</t>
  </si>
  <si>
    <t>-522781870</t>
  </si>
  <si>
    <t>VV</t>
  </si>
  <si>
    <t>38*5,00*1,00 "přípojky"</t>
  </si>
  <si>
    <t>(425,80-33,20-33,20-28,50)*1,50 "stoky"</t>
  </si>
  <si>
    <t>Součet</t>
  </si>
  <si>
    <t>113107243</t>
  </si>
  <si>
    <t>Odstranění podkladu živičného tl přes 100 do 150 mm strojně pl přes 200 m2</t>
  </si>
  <si>
    <t>1943607927</t>
  </si>
  <si>
    <t>3</t>
  </si>
  <si>
    <t>115101201</t>
  </si>
  <si>
    <t>Čerpání vody na dopravní výšku do 10 m průměrný přítok do 500 l/min</t>
  </si>
  <si>
    <t>hr</t>
  </si>
  <si>
    <t>-1129947691</t>
  </si>
  <si>
    <t>60*24</t>
  </si>
  <si>
    <t>115101301</t>
  </si>
  <si>
    <t>Pohotovost čerpací soupravy pro dopravní výšku do 10 m přítok do 500 l/min</t>
  </si>
  <si>
    <t>d</t>
  </si>
  <si>
    <t>201898174</t>
  </si>
  <si>
    <t>60</t>
  </si>
  <si>
    <t>5</t>
  </si>
  <si>
    <t>119001401</t>
  </si>
  <si>
    <t>Dočasné zajištění potrubí ocelového nebo litinového DN do 200</t>
  </si>
  <si>
    <t>m</t>
  </si>
  <si>
    <t>29222390</t>
  </si>
  <si>
    <t>9*2,00 "přípojky plynu"</t>
  </si>
  <si>
    <t>6</t>
  </si>
  <si>
    <t>119001405</t>
  </si>
  <si>
    <t>Dočasné zajištění potrubí z PE DN do 200 mm</t>
  </si>
  <si>
    <t>1990957493</t>
  </si>
  <si>
    <t xml:space="preserve">2*2,00 "vodovodní přípojky" </t>
  </si>
  <si>
    <t>7</t>
  </si>
  <si>
    <t>119001421</t>
  </si>
  <si>
    <t>Dočasné zajištění kabelů a kabelových tratí ze 3 volně ložených kabelů</t>
  </si>
  <si>
    <t>47133473</t>
  </si>
  <si>
    <t>1*2,00 "el.kabel NN"</t>
  </si>
  <si>
    <t>8</t>
  </si>
  <si>
    <t>122252203</t>
  </si>
  <si>
    <t>Odkopávky a prokopávky nezapažené pro silnice a dálnice v hornině třídy těžitelnosti I objem do 100 m3 strojně</t>
  </si>
  <si>
    <t>m3</t>
  </si>
  <si>
    <t>2009125801</t>
  </si>
  <si>
    <t>686,350*0,15 "odkopávka pro pokládku recyklátu"</t>
  </si>
  <si>
    <t>9</t>
  </si>
  <si>
    <t>129001101</t>
  </si>
  <si>
    <t>Příplatek za ztížení odkopávky nebo prokopávky v blízkosti inženýrských sítí</t>
  </si>
  <si>
    <t>1364354538</t>
  </si>
  <si>
    <t>(9+2+1)*2,00*1,80*1,50</t>
  </si>
  <si>
    <t>10</t>
  </si>
  <si>
    <t>132254206</t>
  </si>
  <si>
    <t>Hloubení zapažených rýh š do 2000 mm v hornině třídy těžitelnosti I, skupiny 3 objem do 5000 m3</t>
  </si>
  <si>
    <t>463860094</t>
  </si>
  <si>
    <t>1444,18 "viz.kubaturové listy"</t>
  </si>
  <si>
    <t>38*5,00*1,00*2,00  "rýhy pro přepojení přípojek"</t>
  </si>
  <si>
    <t>11</t>
  </si>
  <si>
    <t>151811132</t>
  </si>
  <si>
    <t>Osazení pažicího boxu hl výkopu do 4 m š přes 1,2 do 2,5 m</t>
  </si>
  <si>
    <t>380794283</t>
  </si>
  <si>
    <t>2189,67 "viz. kubaturové listy"</t>
  </si>
  <si>
    <t>38*5,00*1,80*2 "rýhy pro přepojení přípojek"</t>
  </si>
  <si>
    <t>151811232</t>
  </si>
  <si>
    <t>Odstranění pažicího boxu hl výkopu do 4 m š přes 1,2 do 2,5 m</t>
  </si>
  <si>
    <t>-987848783</t>
  </si>
  <si>
    <t>2873,67</t>
  </si>
  <si>
    <t>13</t>
  </si>
  <si>
    <t>162651112</t>
  </si>
  <si>
    <t>Vodorovné přemístění přes 4 000 do 5000 m výkopku/sypaniny z horniny třídy těžitelnosti I skupiny 1 až 3</t>
  </si>
  <si>
    <t>-1742635917</t>
  </si>
  <si>
    <t>102,953"odkopávka pro pokládku recyklátu-odvoz zásypového materiálu na meziskládku"</t>
  </si>
  <si>
    <t>14</t>
  </si>
  <si>
    <t>162751117</t>
  </si>
  <si>
    <t>Vodorovné přemístění do 10000 m výkopku/sypaniny z horniny třídy těžitelnosti I, skupiny 1 až 3</t>
  </si>
  <si>
    <t>-1665072305</t>
  </si>
  <si>
    <t>1824,18"odvoz přebytečné zeminy na skládku"</t>
  </si>
  <si>
    <t>15</t>
  </si>
  <si>
    <t>162751119</t>
  </si>
  <si>
    <t>Příplatek k vodorovnému přemístění výkopku/sypaniny z horniny třídy těžitelnosti I skupiny 1 až 3 ZKD 1000 m přes 10000 m</t>
  </si>
  <si>
    <t>-548683325</t>
  </si>
  <si>
    <t>1824,18*13 "do 23 km"</t>
  </si>
  <si>
    <t>16</t>
  </si>
  <si>
    <t>171201231</t>
  </si>
  <si>
    <t>Poplatek za uložení zeminy a kamení na recyklační skládce (skládkovné) kód odpadu 17 05 04</t>
  </si>
  <si>
    <t>t</t>
  </si>
  <si>
    <t>-589999738</t>
  </si>
  <si>
    <t>1824,18*2,00</t>
  </si>
  <si>
    <t>17</t>
  </si>
  <si>
    <t>174101101</t>
  </si>
  <si>
    <t>Zásyp jam, šachet rýh nebo kolem objektů sypaninou se zhutněním</t>
  </si>
  <si>
    <t>-1548690931</t>
  </si>
  <si>
    <t>1824,18-431,824-70,73-140,046-13,05"objem výkopu-obsyp-objem potrubí-sedlové lože-lože pod potr.přípojek"</t>
  </si>
  <si>
    <t>18</t>
  </si>
  <si>
    <t>M</t>
  </si>
  <si>
    <t>58331200</t>
  </si>
  <si>
    <t>štěrkopísek netříděný</t>
  </si>
  <si>
    <t>-348978943</t>
  </si>
  <si>
    <t>1168,530*1,80</t>
  </si>
  <si>
    <t>19</t>
  </si>
  <si>
    <t>175101101</t>
  </si>
  <si>
    <t>Obsyp potrubí bez prohození sypaniny z hornin tř. 1 až 4 uloženým do 3 m od kraje výkopu</t>
  </si>
  <si>
    <t>1436582152</t>
  </si>
  <si>
    <t>(425,80*(0,95-0,23)*1,43)-(425,80*3,14*0,25*0,25)+(35*5,0*0,46*1,00)-(35*5,0*3,14*0,08*0,08) "obsyp potr.-objem potr.+obsyp přípojek-objem potrubí"</t>
  </si>
  <si>
    <t>20</t>
  </si>
  <si>
    <t>58337302</t>
  </si>
  <si>
    <t>štěrkopísek frakce 0/16</t>
  </si>
  <si>
    <t>151809429</t>
  </si>
  <si>
    <t>431,824*1,80</t>
  </si>
  <si>
    <t>Zakládání</t>
  </si>
  <si>
    <t>212752212</t>
  </si>
  <si>
    <t>Trativod z drenážních trubek plastových flexibilních D do 100 mm včetně lože otevřený výkop</t>
  </si>
  <si>
    <t>-1610239607</t>
  </si>
  <si>
    <t>425,80</t>
  </si>
  <si>
    <t>Svislé a kompletní konstrukce</t>
  </si>
  <si>
    <t>22</t>
  </si>
  <si>
    <t>358315114</t>
  </si>
  <si>
    <t>Bourání stoky kompletní nebo otvorů z prostého betonu plochy do 4 m2</t>
  </si>
  <si>
    <t>-1782321033</t>
  </si>
  <si>
    <t>425,80*3,14*0,30*0,30</t>
  </si>
  <si>
    <t>2,50*8</t>
  </si>
  <si>
    <t>Vodorovné konstrukce</t>
  </si>
  <si>
    <t>23</t>
  </si>
  <si>
    <t>451572111</t>
  </si>
  <si>
    <t>Lože pod potrubí otevřený výkop z kameniva drobného těženého</t>
  </si>
  <si>
    <t>-1641942156</t>
  </si>
  <si>
    <t>38*5,00*1,00*0,15 "pod přípojky"</t>
  </si>
  <si>
    <t>24</t>
  </si>
  <si>
    <t>452111141</t>
  </si>
  <si>
    <t xml:space="preserve">Osazení betonových dílců otevřený výkop </t>
  </si>
  <si>
    <t>kus</t>
  </si>
  <si>
    <t>473168984</t>
  </si>
  <si>
    <t>4+2</t>
  </si>
  <si>
    <t>25</t>
  </si>
  <si>
    <t>59213010</t>
  </si>
  <si>
    <t>žlab kabelový betonový k ochraně zemního drátovodného vedení 100x31x26cm</t>
  </si>
  <si>
    <t>1502935615</t>
  </si>
  <si>
    <t>26</t>
  </si>
  <si>
    <t>59213006</t>
  </si>
  <si>
    <t>deska krycí betonová 500x310/210x55mm</t>
  </si>
  <si>
    <t>620516228</t>
  </si>
  <si>
    <t>27</t>
  </si>
  <si>
    <t>452112121</t>
  </si>
  <si>
    <t>Osazení betonových podkladních prahů</t>
  </si>
  <si>
    <t>1809727702</t>
  </si>
  <si>
    <t>425,80/2,50</t>
  </si>
  <si>
    <t>28</t>
  </si>
  <si>
    <t>59222197</t>
  </si>
  <si>
    <t>prah podkladní ŽB pro trouby DN 300-500</t>
  </si>
  <si>
    <t>414558983</t>
  </si>
  <si>
    <t>29</t>
  </si>
  <si>
    <t>452311131</t>
  </si>
  <si>
    <t>Podkladní desky z betonu prostého C12/15 otevřený výkop</t>
  </si>
  <si>
    <t>1174090818</t>
  </si>
  <si>
    <t>425,80*1,43*0,23</t>
  </si>
  <si>
    <t>Komunikace</t>
  </si>
  <si>
    <t>30</t>
  </si>
  <si>
    <t>569951133</t>
  </si>
  <si>
    <t>Zpevnění komunikací asfaltovým recyklátem tl 150 mm</t>
  </si>
  <si>
    <t>-96099610</t>
  </si>
  <si>
    <t>686,35 "viz.položka č.2"</t>
  </si>
  <si>
    <t>31</t>
  </si>
  <si>
    <t>58981152</t>
  </si>
  <si>
    <t>recyklát asfaltový frakce 0/8 R-materiál</t>
  </si>
  <si>
    <t>-312216080</t>
  </si>
  <si>
    <t>102,953*1,8</t>
  </si>
  <si>
    <t>Trubní vedení</t>
  </si>
  <si>
    <t>32</t>
  </si>
  <si>
    <t>822392111</t>
  </si>
  <si>
    <t>Montáž potrubí z trub TZR těsněných pryžovými kroužky otevřený výkop sklon do 20 % DN 400</t>
  </si>
  <si>
    <t>1128116789</t>
  </si>
  <si>
    <t>33</t>
  </si>
  <si>
    <t>59222022</t>
  </si>
  <si>
    <t>trouba ŽB hrdlová DN 400</t>
  </si>
  <si>
    <t>-1093717573</t>
  </si>
  <si>
    <t>425,8*1,05 'Přepočtené koeficientem množství</t>
  </si>
  <si>
    <t>34</t>
  </si>
  <si>
    <t>871313121</t>
  </si>
  <si>
    <t>Montáž kanalizačního potrubí hladkého plnostěnného SN 8 z PVC-U DN 160</t>
  </si>
  <si>
    <t>-1766702965</t>
  </si>
  <si>
    <t>35*5,00 "přepojení kanalizačních přípojek"</t>
  </si>
  <si>
    <t>35</t>
  </si>
  <si>
    <t>28611164</t>
  </si>
  <si>
    <t>trubka kanalizační PVC-U plnostěnná jednovrstvá DN 160x1000mm SN8</t>
  </si>
  <si>
    <t>-1484385122</t>
  </si>
  <si>
    <t>175,00</t>
  </si>
  <si>
    <t>175*1,03 'Přepočtené koeficientem množství</t>
  </si>
  <si>
    <t>36</t>
  </si>
  <si>
    <t>877310310</t>
  </si>
  <si>
    <t>Montáž kolen na kanalizačním potrubí z tvrdého PVC-U trub hladkých plnostěnných DN 150</t>
  </si>
  <si>
    <t>-1999325399</t>
  </si>
  <si>
    <t>38</t>
  </si>
  <si>
    <t>37</t>
  </si>
  <si>
    <t>28651202</t>
  </si>
  <si>
    <t>koleno kanalizační PVC-U plnostěnné 160x45°</t>
  </si>
  <si>
    <t>-375243767</t>
  </si>
  <si>
    <t>877310330</t>
  </si>
  <si>
    <t>Montáž spojek/přechodů na kanalizačním potrubí z tvrdého PVC-U trub hladkých plnostěnných DN 150</t>
  </si>
  <si>
    <t>19333554</t>
  </si>
  <si>
    <t>39</t>
  </si>
  <si>
    <t>28612006</t>
  </si>
  <si>
    <t>přechod kanalizační KG kamenina-plast  DN 150</t>
  </si>
  <si>
    <t>-756734930</t>
  </si>
  <si>
    <t>40</t>
  </si>
  <si>
    <t>877310340</t>
  </si>
  <si>
    <t>Montáž napojovacího sedla pro touby z PVC-U trub hladkých plnostěnných DN 160</t>
  </si>
  <si>
    <t>679952571</t>
  </si>
  <si>
    <t>41</t>
  </si>
  <si>
    <t>28611710</t>
  </si>
  <si>
    <t>napojovací sedlo pro PVC KG DN 160</t>
  </si>
  <si>
    <t>399488807</t>
  </si>
  <si>
    <t>42</t>
  </si>
  <si>
    <t>892392121</t>
  </si>
  <si>
    <t>Tlaková zkouška vzduchem potrubí DN 400 těsnícím vakem ucpávkovým</t>
  </si>
  <si>
    <t>úsek</t>
  </si>
  <si>
    <t>-789143354</t>
  </si>
  <si>
    <t>43</t>
  </si>
  <si>
    <t>894411131</t>
  </si>
  <si>
    <t>Zřízení šachet kanalizačních z betonových dílců dno beton C25/30 na potrubí nad 300 do 400</t>
  </si>
  <si>
    <t>1418800738</t>
  </si>
  <si>
    <t>11"viz.PD"</t>
  </si>
  <si>
    <t>44</t>
  </si>
  <si>
    <t>59224338</t>
  </si>
  <si>
    <t>dno betonové šachty DN 1000 kanalizační výšky 80cm</t>
  </si>
  <si>
    <t>-1997593442</t>
  </si>
  <si>
    <t>45</t>
  </si>
  <si>
    <t>59224420</t>
  </si>
  <si>
    <t>skruž betonové šachty DN 1000 kanalizační 100x100x10cm stupadla poplastovaná</t>
  </si>
  <si>
    <t>517138285</t>
  </si>
  <si>
    <t>46</t>
  </si>
  <si>
    <t>59224418</t>
  </si>
  <si>
    <t>skruž betonové šachty DN 1000 kanalizační 100x50x10cm stupadla poplastovaná</t>
  </si>
  <si>
    <t>1737601356</t>
  </si>
  <si>
    <t>47</t>
  </si>
  <si>
    <t>59224416</t>
  </si>
  <si>
    <t>skruž betonové šachty DN 1000 kanalizační 100x25x10cm stupadla poplastovaná</t>
  </si>
  <si>
    <t>-2070008812</t>
  </si>
  <si>
    <t>48</t>
  </si>
  <si>
    <t>59224075</t>
  </si>
  <si>
    <t>deska betonová zákrytová k ukončení šachet 1000/625x200mm</t>
  </si>
  <si>
    <t>-1053126939</t>
  </si>
  <si>
    <t>49</t>
  </si>
  <si>
    <t>59224176</t>
  </si>
  <si>
    <t>prstenec šachtový vyrovnávací betonový 625x120x80mm</t>
  </si>
  <si>
    <t>-1593402628</t>
  </si>
  <si>
    <t>50</t>
  </si>
  <si>
    <t>59224187</t>
  </si>
  <si>
    <t>prstenec šachtový vyrovnávací betonový 625x120x100mm</t>
  </si>
  <si>
    <t>-1943559002</t>
  </si>
  <si>
    <t>51</t>
  </si>
  <si>
    <t>59224188</t>
  </si>
  <si>
    <t>prstenec šachtový vyrovnávací betonový 625x120x120mm</t>
  </si>
  <si>
    <t>-1949311817</t>
  </si>
  <si>
    <t>52</t>
  </si>
  <si>
    <t>59224348</t>
  </si>
  <si>
    <t>těsnění elastomerové pro spojení šachetních dílů DN 1000</t>
  </si>
  <si>
    <t>73769875</t>
  </si>
  <si>
    <t>53</t>
  </si>
  <si>
    <t>899104112</t>
  </si>
  <si>
    <t>Osazení poklopů litinových nebo ocelových včetně rámů pro třídu zatížení D400, E600</t>
  </si>
  <si>
    <t>859343639</t>
  </si>
  <si>
    <t>54</t>
  </si>
  <si>
    <t>55241017</t>
  </si>
  <si>
    <t>poklop šachtový litinový kruhový DN 600 bez ventilace tř D400 pro běžný provoz</t>
  </si>
  <si>
    <t>-859540685</t>
  </si>
  <si>
    <t>Ostatní konstrukce a práce-bourání</t>
  </si>
  <si>
    <t>55</t>
  </si>
  <si>
    <t>919735116</t>
  </si>
  <si>
    <t>Řezání stávajícího živičného krytu hl do 300 mm</t>
  </si>
  <si>
    <t>902297708</t>
  </si>
  <si>
    <t>38*5,00*2+1,00*38 "přípojky"</t>
  </si>
  <si>
    <t>425,80*2+1,50*2 "stoka"</t>
  </si>
  <si>
    <t>56</t>
  </si>
  <si>
    <t>977151124</t>
  </si>
  <si>
    <t>Jádrové vrty diamantovými korunkami do stavebních materiálů D přes 150 do 180 mm</t>
  </si>
  <si>
    <t>459240137</t>
  </si>
  <si>
    <t>0,075*38 "vrtání otvorů pro napojovací sedla přípojek"</t>
  </si>
  <si>
    <t>99</t>
  </si>
  <si>
    <t>Přesun hmot</t>
  </si>
  <si>
    <t>57</t>
  </si>
  <si>
    <t>997002611</t>
  </si>
  <si>
    <t>Nakládání suti a vybouraných hmot</t>
  </si>
  <si>
    <t>-1178836996</t>
  </si>
  <si>
    <t>686,350*0,15*1,80 "asf. vrstvy"</t>
  </si>
  <si>
    <t>686,350*0,30*1,80 "štěrk"</t>
  </si>
  <si>
    <t>140,331*2,20 "vybouraná stoka"</t>
  </si>
  <si>
    <t>58</t>
  </si>
  <si>
    <t>997321511</t>
  </si>
  <si>
    <t>Vodorovná doprava suti a vybouraných hmot po suchu do 1 km</t>
  </si>
  <si>
    <t>766462796</t>
  </si>
  <si>
    <t>864,672 "viz.předchozí položka"</t>
  </si>
  <si>
    <t>59</t>
  </si>
  <si>
    <t>997321519</t>
  </si>
  <si>
    <t>Příplatek ZKD 1km vodorovné dopravy suti a vybouraných hmot po suchu</t>
  </si>
  <si>
    <t>1034690663</t>
  </si>
  <si>
    <t>864,672*22"1+22km"</t>
  </si>
  <si>
    <t>997</t>
  </si>
  <si>
    <t>Přesun sutě</t>
  </si>
  <si>
    <t>997013871</t>
  </si>
  <si>
    <t>Poplatek za uložení stavebního odpadu na recyklační skládce (skládkovné) směsného stavebního a demoličního kód odpadu 17 09 04</t>
  </si>
  <si>
    <t>1562072676</t>
  </si>
  <si>
    <t>61</t>
  </si>
  <si>
    <t>997013875</t>
  </si>
  <si>
    <t>Poplatek za uložení stavebního odpadu na recyklační skládce (skládkovné) asfaltového bez obsahu dehtu zatříděného do Katalogu odpadů pod kódem 17 03 02</t>
  </si>
  <si>
    <t>826249722</t>
  </si>
  <si>
    <t>998</t>
  </si>
  <si>
    <t>62</t>
  </si>
  <si>
    <t>998274101</t>
  </si>
  <si>
    <t>Přesun hmot pro trubní vedení z trub betonových otevřený výkop</t>
  </si>
  <si>
    <t>978406118</t>
  </si>
  <si>
    <t>63</t>
  </si>
  <si>
    <t>SO 01.2 - Oprava vodovodu v ul. Zahradní</t>
  </si>
  <si>
    <t>222211</t>
  </si>
  <si>
    <t>M - Práce a dodávky M</t>
  </si>
  <si>
    <t xml:space="preserve">    23-M - Montáže potrubí</t>
  </si>
  <si>
    <t>HZS - Hodinové zúčtovací sazby</t>
  </si>
  <si>
    <t>Odstranění podkladu z kameniva drceného tl přes 200 do 300 mm strojně pl přes 200 m2</t>
  </si>
  <si>
    <t>2011426289</t>
  </si>
  <si>
    <t>(240,00+7,00)*1,00 "nad trasou potrubí"</t>
  </si>
  <si>
    <t>3,50*1,00*32 "nad přípojkami"</t>
  </si>
  <si>
    <t>1947156101</t>
  </si>
  <si>
    <t>hod</t>
  </si>
  <si>
    <t>412920705</t>
  </si>
  <si>
    <t>24*15 "15 dnů"</t>
  </si>
  <si>
    <t>den</t>
  </si>
  <si>
    <t>1358321720</t>
  </si>
  <si>
    <t>-730915980</t>
  </si>
  <si>
    <t>2*1,00 "s plynovodem"</t>
  </si>
  <si>
    <t>10*1,00 "přípojky plynu"</t>
  </si>
  <si>
    <t>Dočasné zajištění potrubí z pastů DN do 200 mm</t>
  </si>
  <si>
    <t>423882380</t>
  </si>
  <si>
    <t xml:space="preserve">38*1,00 "kanalizační přípojky" </t>
  </si>
  <si>
    <t>958900532</t>
  </si>
  <si>
    <t xml:space="preserve">1,00*6 "křížení se silovými a slaboproudými kabely" </t>
  </si>
  <si>
    <t>1865818501</t>
  </si>
  <si>
    <t>359,00*0,15 "odkopávka pro pokládku recyklátu"</t>
  </si>
  <si>
    <t>-1071807949</t>
  </si>
  <si>
    <t>2,50*2,00*1,30*(6+38+12)</t>
  </si>
  <si>
    <t>132254205</t>
  </si>
  <si>
    <t>Hloubení zapažených rýh š do 2000 mm v hornině třídy těžitelnosti I skupiny 3 objem do 1000 m3</t>
  </si>
  <si>
    <t>14769085</t>
  </si>
  <si>
    <t>3,50*1,00*1,50*32 "přípojky"</t>
  </si>
  <si>
    <t>404,35 "kubaturové listy - řad"</t>
  </si>
  <si>
    <t>11,90 "kubaturové listy -propoj"</t>
  </si>
  <si>
    <t>151811131</t>
  </si>
  <si>
    <t>Osazení pažicího boxu hl výkopu do 4 m š do 1,2 m</t>
  </si>
  <si>
    <t>-223844827</t>
  </si>
  <si>
    <t>3,50*1,50*2*32 "přípojky"</t>
  </si>
  <si>
    <t>808,71 "řad"</t>
  </si>
  <si>
    <t>23,80 "propoj"</t>
  </si>
  <si>
    <t>151811231</t>
  </si>
  <si>
    <t>Odstranění pažicího boxu hl výkopu do 4 m š do 1,2 m</t>
  </si>
  <si>
    <t>607876280</t>
  </si>
  <si>
    <t>1168,510</t>
  </si>
  <si>
    <t>-491542312</t>
  </si>
  <si>
    <t>53,85 "odkopávka pro pokládku recyklátu-odvoz zásypového materiálu na meziskládku"</t>
  </si>
  <si>
    <t>Vodorovné přemístění přes 9 000 do 10000 m výkopku/sypaniny z horniny třídy těžitelnosti I skupiny 1 až 3</t>
  </si>
  <si>
    <t>1202630162</t>
  </si>
  <si>
    <t>-882745968</t>
  </si>
  <si>
    <t>584,250*13 "do 23km"</t>
  </si>
  <si>
    <t>708689273</t>
  </si>
  <si>
    <t>512,250*2,00</t>
  </si>
  <si>
    <t>174151101</t>
  </si>
  <si>
    <t>-1543738877</t>
  </si>
  <si>
    <t>584,250-35,900-136,061-2,280 "výkopy-lože-obsyp-objem potrubí"</t>
  </si>
  <si>
    <t>1711658345</t>
  </si>
  <si>
    <t>410,009*1,80</t>
  </si>
  <si>
    <t>175151101</t>
  </si>
  <si>
    <t>Obsypání potrubí strojně sypaninou bez prohození, uloženou do 3 m</t>
  </si>
  <si>
    <t>-1251424602</t>
  </si>
  <si>
    <t xml:space="preserve">3,50*1,00*0,35*32 "přípojky" </t>
  </si>
  <si>
    <t>(240,00*1,00*0,40)-(3,14*0,05*0,05*240,00) "řad"</t>
  </si>
  <si>
    <t>(7,00*1,00*0,40)-(3,14*0,05*0,05*7,00) "propoj"</t>
  </si>
  <si>
    <t>58337303</t>
  </si>
  <si>
    <t>štěrkopísek frakce 0/8</t>
  </si>
  <si>
    <t>981890353</t>
  </si>
  <si>
    <t>136,061*1,80</t>
  </si>
  <si>
    <t>-1876588443</t>
  </si>
  <si>
    <t xml:space="preserve">3,50*1,00*0,10*32 "přípojky" </t>
  </si>
  <si>
    <t>240,00*1,00*0,10 "řad"</t>
  </si>
  <si>
    <t>7,00*1,00*0,10 "propoj"</t>
  </si>
  <si>
    <t>369225131</t>
  </si>
  <si>
    <t>6*1,20</t>
  </si>
  <si>
    <t>1341756445</t>
  </si>
  <si>
    <t>Osazení betonových kabelových žlabů a krycích desek</t>
  </si>
  <si>
    <t>-1878239465</t>
  </si>
  <si>
    <t>8+16</t>
  </si>
  <si>
    <t>452313131</t>
  </si>
  <si>
    <t>Podkladní bloky z betonu prostého bez zvýšených nároků na prostředí tř. C 12/15 otevřený výkop</t>
  </si>
  <si>
    <t>1340423998</t>
  </si>
  <si>
    <t>0,08*1+0,02*6+0,04*4+0,04*2</t>
  </si>
  <si>
    <t>452353101</t>
  </si>
  <si>
    <t>Bednění podkladních bloků otevřený výkop</t>
  </si>
  <si>
    <t>1762844935</t>
  </si>
  <si>
    <t>0,55*1+0,13*6+0,15*4+0,27*2</t>
  </si>
  <si>
    <t>452361111</t>
  </si>
  <si>
    <t>Výztuž podkladních desek nebo bloků nebo pražců otevřený výkop z betonářské oceli 10 216</t>
  </si>
  <si>
    <t>1351726032</t>
  </si>
  <si>
    <t>(0,666*4+0,800*2)*0,001</t>
  </si>
  <si>
    <t>564861011</t>
  </si>
  <si>
    <t>Podklad ze štěrkodrtě ŠD plochy do 100 m2 tl 200 mm</t>
  </si>
  <si>
    <t>75772000</t>
  </si>
  <si>
    <t>4,00+4,00 "oprava v ulici P. Bezruče + oprava v ulici Tří Bratří"</t>
  </si>
  <si>
    <t>567122114</t>
  </si>
  <si>
    <t>Podklad ze směsi stmelené cementem SC C 8/10 (KSC I) tl 150 mm</t>
  </si>
  <si>
    <t>-136948960</t>
  </si>
  <si>
    <t>-556939680</t>
  </si>
  <si>
    <t>-378146932</t>
  </si>
  <si>
    <t>53,850*1,8</t>
  </si>
  <si>
    <t>573111111</t>
  </si>
  <si>
    <t>Postřik živičný infiltrační s posypem z asfaltu množství 0,60 kg/m2</t>
  </si>
  <si>
    <t>-359396021</t>
  </si>
  <si>
    <t>573211107</t>
  </si>
  <si>
    <t>Postřik živičný spojovací z asfaltu v množství 0,30 kg/m2</t>
  </si>
  <si>
    <t>1723737020</t>
  </si>
  <si>
    <t>577144111</t>
  </si>
  <si>
    <t>Asfaltový beton vrstva obrusná ACO 11+ (ABS) tř. I tl 50 mm š do 3 m z nemodifikovaného asfaltu</t>
  </si>
  <si>
    <t>-1498883888</t>
  </si>
  <si>
    <t>577165032</t>
  </si>
  <si>
    <t>Asfaltový beton vrstva ložní ACL 16 (ABVH) tl 70 mm š do 1,5 m z modifikovaného asfaltu</t>
  </si>
  <si>
    <t>-1893120736</t>
  </si>
  <si>
    <t>577175032</t>
  </si>
  <si>
    <t>Asfaltový beton vrstva ložní ACL 16 (ABVH) tl. 80 mm š do 1,5 m z modifikovaného asfaltu</t>
  </si>
  <si>
    <t>715956286</t>
  </si>
  <si>
    <t>591241111.1</t>
  </si>
  <si>
    <t>Kladení dlažby z kostek drobných z kamene na MC tl 50 mm</t>
  </si>
  <si>
    <t>-1445329810</t>
  </si>
  <si>
    <t>0,50*4+1,00*2 "kolem poklopů šoupat a hydrantů"</t>
  </si>
  <si>
    <t>58381014</t>
  </si>
  <si>
    <t>kostka řezanoštípaná dlažební žula 10x10x8cm</t>
  </si>
  <si>
    <t>-870046894</t>
  </si>
  <si>
    <t>4,00 "kolem poklopů šoupat a hydrantů"</t>
  </si>
  <si>
    <t>850245121</t>
  </si>
  <si>
    <t>Výřez nebo výsek na potrubí z trub litinových tlakových nebo plastických hmot DN 80</t>
  </si>
  <si>
    <t>369178392</t>
  </si>
  <si>
    <t>1 "ul Tří Bratří"</t>
  </si>
  <si>
    <t>850265121</t>
  </si>
  <si>
    <t>Výřez nebo výsek na potrubí z trub litinových tlakových nebo plastických hmot DN 100</t>
  </si>
  <si>
    <t>-2764163</t>
  </si>
  <si>
    <t>1 "ul. P. Bezruče"</t>
  </si>
  <si>
    <t>850311811</t>
  </si>
  <si>
    <t>Bourání stávajícího potrubí z trub litinových do DN 150</t>
  </si>
  <si>
    <t>931013111</t>
  </si>
  <si>
    <t>20,00</t>
  </si>
  <si>
    <t>857242122</t>
  </si>
  <si>
    <t>Montáž litinových tvarovek jednoosých přírubových otevřený výkop DN 80</t>
  </si>
  <si>
    <t>-782899336</t>
  </si>
  <si>
    <t>2+2+1</t>
  </si>
  <si>
    <t>55254047</t>
  </si>
  <si>
    <t>koleno 90° s patkou přírubové litinové vodovodní N-kus PN10/40 DN 80</t>
  </si>
  <si>
    <t>2145136485</t>
  </si>
  <si>
    <t>55252235</t>
  </si>
  <si>
    <t>trouba přírubová PN10/16 DN 80 dl 200mm</t>
  </si>
  <si>
    <t>1828035895</t>
  </si>
  <si>
    <t>799408000016</t>
  </si>
  <si>
    <t>SPOJKA - S PŘÍRUBOU 80 (85-105)</t>
  </si>
  <si>
    <t>-679864654</t>
  </si>
  <si>
    <t>857262122</t>
  </si>
  <si>
    <t>Montáž litinových tvarovek jednoosých přírubových otevřený výkop DN 100</t>
  </si>
  <si>
    <t>138761860</t>
  </si>
  <si>
    <t>1+1</t>
  </si>
  <si>
    <t>55253641</t>
  </si>
  <si>
    <t>přechod přírubový,práškový epoxid tl 250µm FFR-kus litinový DN 100/80</t>
  </si>
  <si>
    <t>213018619</t>
  </si>
  <si>
    <t>55253661</t>
  </si>
  <si>
    <t>příruba zaslepovací litinová vodovodní PN10/16 X-kus DN 100</t>
  </si>
  <si>
    <t>729705696</t>
  </si>
  <si>
    <t>857264122</t>
  </si>
  <si>
    <t>Montáž litinových tvarovek odbočných přírubových otevřený výkop DN 100</t>
  </si>
  <si>
    <t>-2102817696</t>
  </si>
  <si>
    <t>55253515</t>
  </si>
  <si>
    <t>tvarovka přírubová litinová s přírubovou odbočkou,práškový epoxid tl 250µm T-kus DN 100/80</t>
  </si>
  <si>
    <t>539754940</t>
  </si>
  <si>
    <t>55253517</t>
  </si>
  <si>
    <t>tvarovka přírubová litinová s přírubovou odbočkou,práškový epoxid tl 250µm T-kus DN 100/100</t>
  </si>
  <si>
    <t>187676593</t>
  </si>
  <si>
    <t>871161141</t>
  </si>
  <si>
    <t>Montáž potrubí z PE100 SDR 11 otevřený výkop svařovaných na tupo D 32 x 3,0 mm</t>
  </si>
  <si>
    <t>820532696</t>
  </si>
  <si>
    <t>3,50*32 "přepojení stávajících vodovodních přípojek d32mm"</t>
  </si>
  <si>
    <t>28613500</t>
  </si>
  <si>
    <t>potrubí vodovodní dvouvrstvé PE100 RC SDR11 32x3,0mm</t>
  </si>
  <si>
    <t>-1691750495</t>
  </si>
  <si>
    <t>3,50*32</t>
  </si>
  <si>
    <t>112*1,03 'Přepočtené koeficientem množství</t>
  </si>
  <si>
    <t>871251221</t>
  </si>
  <si>
    <t>Montáž potrubí z PE100 SDR 17 otevřený výkop svařovaných elektrotvarovkou D 110 x 6,6 mm</t>
  </si>
  <si>
    <t>-468396624</t>
  </si>
  <si>
    <t>240,00+7,00</t>
  </si>
  <si>
    <t>28613550</t>
  </si>
  <si>
    <t>potrubí vodovodní dvouvrstvé PE100 RC2 SDR11 110x10mm</t>
  </si>
  <si>
    <t>-1799740455</t>
  </si>
  <si>
    <t>247*1,03 'Přepočtené koeficientem množství</t>
  </si>
  <si>
    <t>877241201</t>
  </si>
  <si>
    <t>Montáž tvarovek svařovaných na tupo na vodovodním potrubí z PE trub d 90</t>
  </si>
  <si>
    <t>718892710</t>
  </si>
  <si>
    <t>753800013</t>
  </si>
  <si>
    <t>Lemový nákružek d 90</t>
  </si>
  <si>
    <t>-240724803</t>
  </si>
  <si>
    <t>727700313</t>
  </si>
  <si>
    <t>Otočná příruba d 90 PP/Steel</t>
  </si>
  <si>
    <t>118055854</t>
  </si>
  <si>
    <t>877251101</t>
  </si>
  <si>
    <t>Montáž elektrospojek na vodovodním potrubí z PE trub d 110</t>
  </si>
  <si>
    <t>-367611152</t>
  </si>
  <si>
    <t>40+10"el.spojek"</t>
  </si>
  <si>
    <t>28615975</t>
  </si>
  <si>
    <t>elektrospojka SDR11 PE 100 PN16 D 110mm</t>
  </si>
  <si>
    <t>-1806537514</t>
  </si>
  <si>
    <t>40+10</t>
  </si>
  <si>
    <t>877251201</t>
  </si>
  <si>
    <t>Montáž tvarovek svařovaných na tupo na vodovodním potrubí z PE trub d 110</t>
  </si>
  <si>
    <t>-720935177</t>
  </si>
  <si>
    <t>6+6+2 "lemový nákružek+otočná příruba+oblouk"</t>
  </si>
  <si>
    <t>753800014</t>
  </si>
  <si>
    <t>Lemový nákružek d 110</t>
  </si>
  <si>
    <t>-1004393336</t>
  </si>
  <si>
    <t>727700314</t>
  </si>
  <si>
    <t>Otočná příruba d 110 PP/Steel</t>
  </si>
  <si>
    <t>-1182484141</t>
  </si>
  <si>
    <t>64</t>
  </si>
  <si>
    <t>753091014</t>
  </si>
  <si>
    <t>Oblouk 22° d 110, PE 100 RC</t>
  </si>
  <si>
    <t>2003234767</t>
  </si>
  <si>
    <t>65</t>
  </si>
  <si>
    <t>877321115</t>
  </si>
  <si>
    <t>Montáž elektro T-kusů redukovaných na vodovodním potrubí z PE trub d 110/90</t>
  </si>
  <si>
    <t>565063485</t>
  </si>
  <si>
    <t>66</t>
  </si>
  <si>
    <t>TMP.193135009</t>
  </si>
  <si>
    <t>Elektrotvarovka sedlová d 110-90</t>
  </si>
  <si>
    <t>168129735</t>
  </si>
  <si>
    <t>67</t>
  </si>
  <si>
    <t>891173911</t>
  </si>
  <si>
    <t>Montáž vodovodního ventilu hlavního pro přípojky DN 32</t>
  </si>
  <si>
    <t>341497123</t>
  </si>
  <si>
    <t>32"přepojení stávajících vodovodních přípojek d32mm"</t>
  </si>
  <si>
    <t>68</t>
  </si>
  <si>
    <t>55110846</t>
  </si>
  <si>
    <t>ventil přímý průchozí 1"</t>
  </si>
  <si>
    <t>-207328870</t>
  </si>
  <si>
    <t>69</t>
  </si>
  <si>
    <t>42291056</t>
  </si>
  <si>
    <t>souprava zemní pro navrtávací pas</t>
  </si>
  <si>
    <t>-517169352</t>
  </si>
  <si>
    <t>70</t>
  </si>
  <si>
    <t>891189951</t>
  </si>
  <si>
    <t>Montáž potrubních spojek mna potrubí d32mm</t>
  </si>
  <si>
    <t>2147067856</t>
  </si>
  <si>
    <t>32 "přepojení stávajících vodovodních přípojek d32mm"</t>
  </si>
  <si>
    <t>71</t>
  </si>
  <si>
    <t>31951000</t>
  </si>
  <si>
    <t>potrubní spojkad32mm</t>
  </si>
  <si>
    <t>-1387847340</t>
  </si>
  <si>
    <t>72</t>
  </si>
  <si>
    <t>891241112</t>
  </si>
  <si>
    <t>Montáž vodovodních šoupátek otevřený výkop DN 80</t>
  </si>
  <si>
    <t>15771888</t>
  </si>
  <si>
    <t>73</t>
  </si>
  <si>
    <t>42291073</t>
  </si>
  <si>
    <t xml:space="preserve">souprava zemní pro šoupátka DN 65-80mm </t>
  </si>
  <si>
    <t>-1497744467</t>
  </si>
  <si>
    <t>74</t>
  </si>
  <si>
    <t>42221116</t>
  </si>
  <si>
    <t>šoupátko s přírubami voda DN 80 PN16</t>
  </si>
  <si>
    <t>-1450728664</t>
  </si>
  <si>
    <t>75</t>
  </si>
  <si>
    <t>891247112</t>
  </si>
  <si>
    <t>Montáž hydrantů podzemních DN 80</t>
  </si>
  <si>
    <t>-337952686</t>
  </si>
  <si>
    <t>76</t>
  </si>
  <si>
    <t>42273590</t>
  </si>
  <si>
    <t>hydrant podzemní DN 80 PN 16</t>
  </si>
  <si>
    <t>-1708797953</t>
  </si>
  <si>
    <t>77</t>
  </si>
  <si>
    <t>891261112</t>
  </si>
  <si>
    <t>Montáž vodovodních šoupátek otevřený výkop DN 100</t>
  </si>
  <si>
    <t>1098680128</t>
  </si>
  <si>
    <t>78</t>
  </si>
  <si>
    <t>42291074</t>
  </si>
  <si>
    <t xml:space="preserve">souprava zemní pro šoupátka DN 100-150mm </t>
  </si>
  <si>
    <t>2091097412</t>
  </si>
  <si>
    <t>79</t>
  </si>
  <si>
    <t>42221117</t>
  </si>
  <si>
    <t>šoupátko s přírubami voda DN 100 PN16</t>
  </si>
  <si>
    <t>-714029864</t>
  </si>
  <si>
    <t>80</t>
  </si>
  <si>
    <t>891269111</t>
  </si>
  <si>
    <t>Montáž navrtávacích pasů na potrubí z jakýchkoli trub DN 100</t>
  </si>
  <si>
    <t>-327707139</t>
  </si>
  <si>
    <t>32 "přepojení vodovodních přípojek"</t>
  </si>
  <si>
    <t>81</t>
  </si>
  <si>
    <t>42271414</t>
  </si>
  <si>
    <t xml:space="preserve">pás navrtávací  DN 100, s výstupem 1" </t>
  </si>
  <si>
    <t>54587539</t>
  </si>
  <si>
    <t>82</t>
  </si>
  <si>
    <t>892273122</t>
  </si>
  <si>
    <t>Proplach a dezinfekce vodovodního potrubí DN od 80 do 125</t>
  </si>
  <si>
    <t>690944183</t>
  </si>
  <si>
    <t>83</t>
  </si>
  <si>
    <t>899401111</t>
  </si>
  <si>
    <t>Osazení poklopů litinových ventilových</t>
  </si>
  <si>
    <t>1104008773</t>
  </si>
  <si>
    <t>32 "přepojení stávajících vodovodních přípojek"</t>
  </si>
  <si>
    <t>84</t>
  </si>
  <si>
    <t>42291402</t>
  </si>
  <si>
    <t>poklop litinový ventilový</t>
  </si>
  <si>
    <t>714916549</t>
  </si>
  <si>
    <t>85</t>
  </si>
  <si>
    <t>42210051</t>
  </si>
  <si>
    <t>deska podkladová uličního poklopu litinového ventilového</t>
  </si>
  <si>
    <t>-412020491</t>
  </si>
  <si>
    <t>86</t>
  </si>
  <si>
    <t>899401112</t>
  </si>
  <si>
    <t>Osazení poklopů litinových šoupátkových</t>
  </si>
  <si>
    <t>-329094828</t>
  </si>
  <si>
    <t>87</t>
  </si>
  <si>
    <t>42291352</t>
  </si>
  <si>
    <t>poklop litinový šoupátkový pro zemní soupravy osazení do terénu a do vozovky</t>
  </si>
  <si>
    <t>-1911786221</t>
  </si>
  <si>
    <t>88</t>
  </si>
  <si>
    <t>899401113</t>
  </si>
  <si>
    <t>Osazení poklopů litinových hydrantových</t>
  </si>
  <si>
    <t>-11624224</t>
  </si>
  <si>
    <t>89</t>
  </si>
  <si>
    <t>42291452</t>
  </si>
  <si>
    <t>poklop litinový hydrantový DN 80</t>
  </si>
  <si>
    <t>-702828315</t>
  </si>
  <si>
    <t>90</t>
  </si>
  <si>
    <t>899721111</t>
  </si>
  <si>
    <t>Signalizační vodič DN do 150 mm na potrubí</t>
  </si>
  <si>
    <t>-939548304</t>
  </si>
  <si>
    <t>260,00</t>
  </si>
  <si>
    <t>91</t>
  </si>
  <si>
    <t>34140844</t>
  </si>
  <si>
    <t>vodič siganlizační 1x6mm2</t>
  </si>
  <si>
    <t>1151635188</t>
  </si>
  <si>
    <t>260</t>
  </si>
  <si>
    <t>260*1,03 'Přepočtené koeficientem množství</t>
  </si>
  <si>
    <t>92</t>
  </si>
  <si>
    <t>899722114</t>
  </si>
  <si>
    <t>Krytí potrubí z plastů výstražnou fólií z PVC 40 cm</t>
  </si>
  <si>
    <t>-566504331</t>
  </si>
  <si>
    <t>250,00</t>
  </si>
  <si>
    <t>93</t>
  </si>
  <si>
    <t>69311307</t>
  </si>
  <si>
    <t>výstražná fólie do výkopu š 400mm</t>
  </si>
  <si>
    <t>-1031401036</t>
  </si>
  <si>
    <t>250*1,03 'Přepočtené koeficientem množství</t>
  </si>
  <si>
    <t>94</t>
  </si>
  <si>
    <t>899910212</t>
  </si>
  <si>
    <t>Výplň potrubí pod tlakem cementopopílkovou suspenzí délky potrubí přes 50 do 100 m</t>
  </si>
  <si>
    <t>-1167576068</t>
  </si>
  <si>
    <t>240,00*(3,14*0,05*0,05)</t>
  </si>
  <si>
    <t>95</t>
  </si>
  <si>
    <t>-1144505353</t>
  </si>
  <si>
    <t>32,00*5,00+1,00*32 "přípojky"</t>
  </si>
  <si>
    <t>247,50*2+1,50*3 "stoka"</t>
  </si>
  <si>
    <t>96</t>
  </si>
  <si>
    <t>237245014</t>
  </si>
  <si>
    <t>359,00*0,15*2,00 "asf. vrstvy"</t>
  </si>
  <si>
    <t>359,00*0,30*2,00 "štěrkové vrstvy"</t>
  </si>
  <si>
    <t>97</t>
  </si>
  <si>
    <t>-532582074</t>
  </si>
  <si>
    <t>323,100</t>
  </si>
  <si>
    <t>98</t>
  </si>
  <si>
    <t xml:space="preserve">Příplatek ZKD 1km vodorovné dopravy suti a vybouraných hmot po suchu </t>
  </si>
  <si>
    <t>778057344</t>
  </si>
  <si>
    <t>323,100*22 "do 23km"</t>
  </si>
  <si>
    <t>-1123261127</t>
  </si>
  <si>
    <t>100</t>
  </si>
  <si>
    <t>304313759</t>
  </si>
  <si>
    <t>101</t>
  </si>
  <si>
    <t>998276101</t>
  </si>
  <si>
    <t>Přesun hmot pro trubní vedení z trub z plastických hmot otevřený výkop</t>
  </si>
  <si>
    <t>-541750612</t>
  </si>
  <si>
    <t>Práce a dodávky M</t>
  </si>
  <si>
    <t>23-M</t>
  </si>
  <si>
    <t>Montáže potrubí</t>
  </si>
  <si>
    <t>102</t>
  </si>
  <si>
    <t>230170003</t>
  </si>
  <si>
    <t>Tlakové zkoušky těsnosti potrubí - příprava DN přes 80 do 125</t>
  </si>
  <si>
    <t>sada</t>
  </si>
  <si>
    <t>1050663221</t>
  </si>
  <si>
    <t>103</t>
  </si>
  <si>
    <t>230170013</t>
  </si>
  <si>
    <t>Tlakové zkoušky těsnosti potrubí - zkouška DN přes 80 do 125</t>
  </si>
  <si>
    <t>-1877615779</t>
  </si>
  <si>
    <t>HZS</t>
  </si>
  <si>
    <t>Hodinové zúčtovací sazby</t>
  </si>
  <si>
    <t>104</t>
  </si>
  <si>
    <t>HZS3111</t>
  </si>
  <si>
    <t>Hodinová zúčtovací sazba montér potrubí-práce na propojení na stávající vodovod</t>
  </si>
  <si>
    <t>512</t>
  </si>
  <si>
    <t>1068657539</t>
  </si>
  <si>
    <t xml:space="preserve">3*8*5 "tři pracovníci pět pracovních dnů - propoje a jiné" </t>
  </si>
  <si>
    <t>SO 02.2.1 - Oprava vodovodu v ul. Malá Strana-1.část</t>
  </si>
  <si>
    <t>-1939935498</t>
  </si>
  <si>
    <t>105,90*1,00+2,00*2,00 "nad trasou potrubí"</t>
  </si>
  <si>
    <t>-2018053192</t>
  </si>
  <si>
    <t>-101049964</t>
  </si>
  <si>
    <t>24*10 "10 dnů"</t>
  </si>
  <si>
    <t>-643769748</t>
  </si>
  <si>
    <t>1861859937</t>
  </si>
  <si>
    <t>109,90*0,15 "odkopávka pro pokládku recyklátu"</t>
  </si>
  <si>
    <t>132254204</t>
  </si>
  <si>
    <t>Hloubení zapažených rýh š do 2000 mm v hornině třídy těžitelnosti I skupiny 3 objem do 500 m3</t>
  </si>
  <si>
    <t>-692940702</t>
  </si>
  <si>
    <t>183,01 "kubaturové listy - řad"</t>
  </si>
  <si>
    <t>-1990057919</t>
  </si>
  <si>
    <t>366,01 "viz. kubaturové listy"</t>
  </si>
  <si>
    <t>1069347704</t>
  </si>
  <si>
    <t>366,01</t>
  </si>
  <si>
    <t>-2051622841</t>
  </si>
  <si>
    <t>16,485 "odkopávka pro pokládku recyklátu-odvoz zásypového materiálu na meziskládku"</t>
  </si>
  <si>
    <t>-345465072</t>
  </si>
  <si>
    <t>-1445684529</t>
  </si>
  <si>
    <t>183,010*13 "do 23km"</t>
  </si>
  <si>
    <t>-1702505013</t>
  </si>
  <si>
    <t>183,010*2,00</t>
  </si>
  <si>
    <t>-1625688770</t>
  </si>
  <si>
    <t>183,10-10,59-41,529-1,01 "výkopy-lože-obsyp-objem potrubí"</t>
  </si>
  <si>
    <t>-1297774193</t>
  </si>
  <si>
    <t>129,971*1,80</t>
  </si>
  <si>
    <t>-1963017566</t>
  </si>
  <si>
    <t>(105,90*1,00*0,40)-(3,14*0,05*0,05*105,90) "řad"</t>
  </si>
  <si>
    <t>1538258524</t>
  </si>
  <si>
    <t>41,529*1,80</t>
  </si>
  <si>
    <t>-1720122215</t>
  </si>
  <si>
    <t>105,90*1,00*0,10 "řad"</t>
  </si>
  <si>
    <t>-1971574405</t>
  </si>
  <si>
    <t>0,02*2+0,04*1+0,04*1</t>
  </si>
  <si>
    <t>-297986341</t>
  </si>
  <si>
    <t>0,13*2+0,15*1+0,27*1</t>
  </si>
  <si>
    <t>-830184567</t>
  </si>
  <si>
    <t>(0,666*1+0,800*1)*0,001</t>
  </si>
  <si>
    <t>92953858</t>
  </si>
  <si>
    <t>21,00*1,00+2,00*2,00"oprava na začátku trasy"</t>
  </si>
  <si>
    <t>276624932</t>
  </si>
  <si>
    <t>411913177</t>
  </si>
  <si>
    <t>109,90-25,00</t>
  </si>
  <si>
    <t>193387720</t>
  </si>
  <si>
    <t>84,90*0,15*1,8</t>
  </si>
  <si>
    <t>763509004</t>
  </si>
  <si>
    <t>1668487913</t>
  </si>
  <si>
    <t>666509876</t>
  </si>
  <si>
    <t>1750727679</t>
  </si>
  <si>
    <t>1495160781</t>
  </si>
  <si>
    <t>-1410561192</t>
  </si>
  <si>
    <t>0,50*4+1,00*1 "kolem poklopů šoupat a hydrantů, včetně těch v místě napojení"</t>
  </si>
  <si>
    <t>846160432</t>
  </si>
  <si>
    <t>3,00 "kolem poklopů šoupat a hydrantů"</t>
  </si>
  <si>
    <t>1636092342</t>
  </si>
  <si>
    <t>1"ul. Zahradní"</t>
  </si>
  <si>
    <t>-1919216623</t>
  </si>
  <si>
    <t>3,00+3,00</t>
  </si>
  <si>
    <t>1150164181</t>
  </si>
  <si>
    <t>-936578603</t>
  </si>
  <si>
    <t>-566097089</t>
  </si>
  <si>
    <t>-828541901</t>
  </si>
  <si>
    <t>797410000016</t>
  </si>
  <si>
    <t>multitoleranční SPOJKA 100 (104-132)</t>
  </si>
  <si>
    <t>-298481234</t>
  </si>
  <si>
    <t>-1166959434</t>
  </si>
  <si>
    <t>105,90</t>
  </si>
  <si>
    <t>-1385472714</t>
  </si>
  <si>
    <t>105,9*1,03 'Přepočtené koeficientem množství</t>
  </si>
  <si>
    <t>1048351476</t>
  </si>
  <si>
    <t>2+2</t>
  </si>
  <si>
    <t>1454201977</t>
  </si>
  <si>
    <t>692803901</t>
  </si>
  <si>
    <t>-1354772745</t>
  </si>
  <si>
    <t>18+2"el.spojek"</t>
  </si>
  <si>
    <t>1016220652</t>
  </si>
  <si>
    <t>877251110</t>
  </si>
  <si>
    <t>Montáž elektrokolen 45° na vodovodním potrubí z PE trub d 110</t>
  </si>
  <si>
    <t>-1484520360</t>
  </si>
  <si>
    <t>753151814</t>
  </si>
  <si>
    <t>Elektrokoleno 45° d 110</t>
  </si>
  <si>
    <t>-482845447</t>
  </si>
  <si>
    <t>33418435</t>
  </si>
  <si>
    <t>1+1+1 "lemový nákružek+otočná příruba+oblouk"</t>
  </si>
  <si>
    <t>-1849871255</t>
  </si>
  <si>
    <t>439407447</t>
  </si>
  <si>
    <t>753090814</t>
  </si>
  <si>
    <t>Oblouk 11° d 110, PE 100 RC</t>
  </si>
  <si>
    <t>-519515265</t>
  </si>
  <si>
    <t>1855518988</t>
  </si>
  <si>
    <t>1334477372</t>
  </si>
  <si>
    <t>-392755965</t>
  </si>
  <si>
    <t>-1447184661</t>
  </si>
  <si>
    <t>-509605483</t>
  </si>
  <si>
    <t>1819708413</t>
  </si>
  <si>
    <t>-589364804</t>
  </si>
  <si>
    <t>18044185</t>
  </si>
  <si>
    <t>1893617423</t>
  </si>
  <si>
    <t>1+3 "nový + původní v místě napojení"</t>
  </si>
  <si>
    <t>-1596647385</t>
  </si>
  <si>
    <t>-438905503</t>
  </si>
  <si>
    <t>1+1"nový + původní v místě napojení"</t>
  </si>
  <si>
    <t>980738237</t>
  </si>
  <si>
    <t>468963799</t>
  </si>
  <si>
    <t>105,90+3*2,00</t>
  </si>
  <si>
    <t>-1111357838</t>
  </si>
  <si>
    <t>111,90</t>
  </si>
  <si>
    <t>111,9*1,03 'Přepočtené koeficientem množství</t>
  </si>
  <si>
    <t>-1533533596</t>
  </si>
  <si>
    <t>1340205477</t>
  </si>
  <si>
    <t>1191679001</t>
  </si>
  <si>
    <t>105,90*(3,14*0,05*0,05)</t>
  </si>
  <si>
    <t>919731123</t>
  </si>
  <si>
    <t>Zarovnání styčné plochy podkladu nebo krytu živičného tl přes 100 do 200 mm</t>
  </si>
  <si>
    <t>825553560</t>
  </si>
  <si>
    <t>21,00*2+2,00*4</t>
  </si>
  <si>
    <t>919732221</t>
  </si>
  <si>
    <t>Styčná spára napojení nového živičného povrchu na stávající za tepla š 15 mm hl 25 mm bez prořezání</t>
  </si>
  <si>
    <t>1331208593</t>
  </si>
  <si>
    <t>-1090259533</t>
  </si>
  <si>
    <t>105,90*2+1,00+2,00*4 "nad trasou potrubí"</t>
  </si>
  <si>
    <t>2094253598</t>
  </si>
  <si>
    <t>109,90*0,15*2,00 "asf. vrstvy"</t>
  </si>
  <si>
    <t>109,90*0,30*2,00 "štěrkové vrstvy"</t>
  </si>
  <si>
    <t>415100745</t>
  </si>
  <si>
    <t>98,910</t>
  </si>
  <si>
    <t>1343390877</t>
  </si>
  <si>
    <t>98,910*22 "do 23km"</t>
  </si>
  <si>
    <t>-1077405380</t>
  </si>
  <si>
    <t>243379965</t>
  </si>
  <si>
    <t>-745077681</t>
  </si>
  <si>
    <t>147759294</t>
  </si>
  <si>
    <t>1691870326</t>
  </si>
  <si>
    <t>939504337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</si>
  <si>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</si>
  <si>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</si>
  <si>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</si>
  <si>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</si>
  <si>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VRN1 - Průzkumné, geodetické a projektové práce</t>
  </si>
  <si>
    <t>VRN3</t>
  </si>
  <si>
    <t>Zařízení staveniště</t>
  </si>
  <si>
    <t>031002000</t>
  </si>
  <si>
    <t>Související přípravné práce pro vybudování zařízení staveniště</t>
  </si>
  <si>
    <t>komplet</t>
  </si>
  <si>
    <t>1024</t>
  </si>
  <si>
    <t>-1507813386</t>
  </si>
  <si>
    <t>032002000</t>
  </si>
  <si>
    <t>Vybavení zařízení staveniště</t>
  </si>
  <si>
    <t>-960434556</t>
  </si>
  <si>
    <t>039002000</t>
  </si>
  <si>
    <t>Zrušení zařízení staveniště včetně uvedení dotčených ploch do původního stavu</t>
  </si>
  <si>
    <t>-1715674752</t>
  </si>
  <si>
    <t>VRN4</t>
  </si>
  <si>
    <t>Inženýrská činnost</t>
  </si>
  <si>
    <t>043154000</t>
  </si>
  <si>
    <t>Zkoušky hutnicí-zkouška únosnosti pláně</t>
  </si>
  <si>
    <t>1962766221</t>
  </si>
  <si>
    <t>043194000.1</t>
  </si>
  <si>
    <t>Ostatní zkoušky - zkoušky signalizačního vodiče (vodovod)</t>
  </si>
  <si>
    <t>1401122649</t>
  </si>
  <si>
    <t>2 "dva vodovodní řady"</t>
  </si>
  <si>
    <t>043194000.2</t>
  </si>
  <si>
    <t>Ostatní zkoušky-bakteriologický rozbor (vodovod)</t>
  </si>
  <si>
    <t>2055953448</t>
  </si>
  <si>
    <t>043203000</t>
  </si>
  <si>
    <t>Rozbory asfaltu PAU (přítomnost dehtu)</t>
  </si>
  <si>
    <t>305137704</t>
  </si>
  <si>
    <t>043203002</t>
  </si>
  <si>
    <t>Monitoring kanalizace (kamerová prohlídka stoky včetně vyhodnocení)</t>
  </si>
  <si>
    <t>komlpet</t>
  </si>
  <si>
    <t>-1748502634</t>
  </si>
  <si>
    <t>044003000</t>
  </si>
  <si>
    <t>Revize hydrantů (vodovod)</t>
  </si>
  <si>
    <t>1605664798</t>
  </si>
  <si>
    <t>049103000</t>
  </si>
  <si>
    <t>Náklady vzniklé v souvislosti s realizací stavby-vytýčení ostatních inž.sítí</t>
  </si>
  <si>
    <t>682950880</t>
  </si>
  <si>
    <t>VRN7</t>
  </si>
  <si>
    <t>Provozní vlivy</t>
  </si>
  <si>
    <t>072103011</t>
  </si>
  <si>
    <t xml:space="preserve">Zajištění DIO (dopravně-inženžrská opatření, přechodné dopravní značení) </t>
  </si>
  <si>
    <t>-857990592</t>
  </si>
  <si>
    <t>VRN1</t>
  </si>
  <si>
    <t>Průzkumné, geodetické a projektové práce</t>
  </si>
  <si>
    <t>012103000</t>
  </si>
  <si>
    <t xml:space="preserve">Geodetické práce před výstavbou - vytýčení stavby </t>
  </si>
  <si>
    <t>1769658015</t>
  </si>
  <si>
    <t>012203000</t>
  </si>
  <si>
    <t>Geodetické práce při provádění stavby</t>
  </si>
  <si>
    <t>11096790</t>
  </si>
  <si>
    <t>013254000</t>
  </si>
  <si>
    <t xml:space="preserve">Dokumentace skutečného provedení stavby </t>
  </si>
  <si>
    <t>214495790</t>
  </si>
  <si>
    <t xml:space="preserve">CS ÚRS </t>
  </si>
  <si>
    <t>CS ÚRS</t>
  </si>
  <si>
    <t>NÁZEV:</t>
  </si>
  <si>
    <t xml:space="preserve">Valtice - ul. Zahradní a Malá Strana, oprava kanaluzace a vodovodu </t>
  </si>
  <si>
    <t>SO 01 - ul. Zahradní, SO 01.1 - OPRAVA KANALIZACE</t>
  </si>
  <si>
    <t>VÝKAZ</t>
  </si>
  <si>
    <t>VÝMĚR</t>
  </si>
  <si>
    <t>PAŽENÍ</t>
  </si>
  <si>
    <t>HLOUBENÍ</t>
  </si>
  <si>
    <t>STANIČ.</t>
  </si>
  <si>
    <t>VZDÁL.</t>
  </si>
  <si>
    <t>HLOUBKY</t>
  </si>
  <si>
    <t>PLOCHY</t>
  </si>
  <si>
    <t>KUBATURY</t>
  </si>
  <si>
    <t>JEDNOTL.</t>
  </si>
  <si>
    <t>SOUHRN</t>
  </si>
  <si>
    <t>PRŮMĚR</t>
  </si>
  <si>
    <t>DO 2m</t>
  </si>
  <si>
    <t>DO 4m</t>
  </si>
  <si>
    <t>DO 6m</t>
  </si>
  <si>
    <t>Š.RÝHY</t>
  </si>
  <si>
    <t>DO 1m</t>
  </si>
  <si>
    <t>DO 2,5m</t>
  </si>
  <si>
    <t>SOUČTY:</t>
  </si>
  <si>
    <t>PŘÍPOČET NA ŠACHTY:</t>
  </si>
  <si>
    <t>PŘÍPOČET NA DRENÁŽ</t>
  </si>
  <si>
    <t>OBJEM POTRUBÍ</t>
  </si>
  <si>
    <t>ČÍSLO ŠACHTY</t>
  </si>
  <si>
    <t>HLOUBKU</t>
  </si>
  <si>
    <t>KUBATURA</t>
  </si>
  <si>
    <t>PLOCHA</t>
  </si>
  <si>
    <t>DÉLKA</t>
  </si>
  <si>
    <t>PROFIL</t>
  </si>
  <si>
    <t>OBJEM</t>
  </si>
  <si>
    <t>mm</t>
  </si>
  <si>
    <t>3025a</t>
  </si>
  <si>
    <t>3049a</t>
  </si>
  <si>
    <t>3059a</t>
  </si>
  <si>
    <t>CELKOVÝ OBJEM</t>
  </si>
  <si>
    <t xml:space="preserve">Výkopy + přípočet na šachty + přípočet na drenáž </t>
  </si>
  <si>
    <t>Výkopy + přípočet na šachty + přípočet na drenáž - objem potrubí</t>
  </si>
  <si>
    <t>SO 01 - ul. Zahradní, SO 01.2 - OPRAVA VODOVODU</t>
  </si>
  <si>
    <t>x2</t>
  </si>
  <si>
    <t xml:space="preserve">Výkopy  </t>
  </si>
  <si>
    <t>Výkopy- objem potrubí</t>
  </si>
  <si>
    <t>SO 01 - ul. Zahradní, SO 01.2 - OPRAVA VODOVODU, PROPOJ ul.TŘÍ BRATŘÍ</t>
  </si>
  <si>
    <t>SO 02 - ul. Malá Strana, SO 02.2 - OPRAVA VODOVODU_ČÁST 1</t>
  </si>
  <si>
    <t>JÁMY PRO OBJEKTY A MONTÁŽNÍ JÁMY:</t>
  </si>
  <si>
    <t>ŠÍŘKA</t>
  </si>
  <si>
    <t>HLOUBKA</t>
  </si>
  <si>
    <t>3 "2 x SO kanalizace + 2 x SO vodovodu"</t>
  </si>
  <si>
    <t>16*3 "dva stavební objekty"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</si>
</sst>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gray125">
        <fgColor indexed="22"/>
        <bgColor indexed="1"/>
      </patternFill>
    </fill>
    <fill>
      <patternFill patternType="solid">
        <fgColor indexed="9"/>
      </patternFill>
    </fill>
    <fill>
      <patternFill patternType="gray125">
        <fgColor indexed="9"/>
        <bgColor indexed="1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5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2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left"/>
    </xf>
    <xf numFmtId="2" fontId="38" fillId="0" borderId="0" xfId="0" applyNumberFormat="1" applyFont="1" applyAlignment="1">
      <alignment horizontal="center"/>
    </xf>
    <xf numFmtId="2" fontId="37" fillId="5" borderId="23" xfId="0" applyNumberFormat="1" applyFont="1" applyFill="1" applyBorder="1" applyAlignment="1">
      <alignment horizontal="center"/>
    </xf>
    <xf numFmtId="2" fontId="37" fillId="5" borderId="24" xfId="0" applyNumberFormat="1" applyFont="1" applyFill="1" applyBorder="1" applyAlignment="1">
      <alignment horizontal="left"/>
    </xf>
    <xf numFmtId="2" fontId="37" fillId="5" borderId="24" xfId="0" applyNumberFormat="1" applyFont="1" applyFill="1" applyBorder="1" applyAlignment="1">
      <alignment horizontal="center"/>
    </xf>
    <xf numFmtId="2" fontId="37" fillId="5" borderId="25" xfId="0" applyNumberFormat="1" applyFont="1" applyFill="1" applyBorder="1" applyAlignment="1">
      <alignment horizontal="center"/>
    </xf>
    <xf numFmtId="2" fontId="39" fillId="5" borderId="26" xfId="0" applyNumberFormat="1" applyFont="1" applyFill="1" applyBorder="1" applyAlignment="1">
      <alignment horizontal="center"/>
    </xf>
    <xf numFmtId="2" fontId="37" fillId="5" borderId="27" xfId="0" applyNumberFormat="1" applyFont="1" applyFill="1" applyBorder="1" applyAlignment="1">
      <alignment horizontal="center"/>
    </xf>
    <xf numFmtId="2" fontId="37" fillId="5" borderId="26" xfId="0" applyNumberFormat="1" applyFont="1" applyFill="1" applyBorder="1" applyAlignment="1">
      <alignment horizontal="center"/>
    </xf>
    <xf numFmtId="2" fontId="37" fillId="5" borderId="28" xfId="0" applyNumberFormat="1" applyFont="1" applyFill="1" applyBorder="1" applyAlignment="1">
      <alignment horizontal="center"/>
    </xf>
    <xf numFmtId="2" fontId="39" fillId="5" borderId="27" xfId="0" applyNumberFormat="1" applyFont="1" applyFill="1" applyBorder="1" applyAlignment="1">
      <alignment horizontal="center"/>
    </xf>
    <xf numFmtId="2" fontId="37" fillId="5" borderId="29" xfId="0" applyNumberFormat="1" applyFont="1" applyFill="1" applyBorder="1" applyAlignment="1">
      <alignment horizontal="center"/>
    </xf>
    <xf numFmtId="2" fontId="37" fillId="5" borderId="30" xfId="0" applyNumberFormat="1" applyFont="1" applyFill="1" applyBorder="1" applyAlignment="1">
      <alignment horizontal="center"/>
    </xf>
    <xf numFmtId="2" fontId="37" fillId="5" borderId="31" xfId="0" applyNumberFormat="1" applyFont="1" applyFill="1" applyBorder="1" applyAlignment="1">
      <alignment horizontal="center"/>
    </xf>
    <xf numFmtId="2" fontId="40" fillId="0" borderId="27" xfId="0" applyNumberFormat="1" applyFont="1" applyBorder="1" applyAlignment="1">
      <alignment horizontal="center"/>
    </xf>
    <xf numFmtId="2" fontId="38" fillId="0" borderId="27" xfId="0" applyNumberFormat="1" applyFont="1" applyBorder="1" applyAlignment="1">
      <alignment horizontal="center"/>
    </xf>
    <xf numFmtId="2" fontId="38" fillId="5" borderId="27" xfId="0" applyNumberFormat="1" applyFont="1" applyFill="1" applyBorder="1" applyAlignment="1">
      <alignment horizontal="center"/>
    </xf>
    <xf numFmtId="2" fontId="40" fillId="5" borderId="27" xfId="0" applyNumberFormat="1" applyFont="1" applyFill="1" applyBorder="1" applyAlignment="1">
      <alignment horizontal="center"/>
    </xf>
    <xf numFmtId="2" fontId="40" fillId="0" borderId="0" xfId="0" applyNumberFormat="1" applyFont="1" applyBorder="1" applyAlignment="1">
      <alignment horizontal="center"/>
    </xf>
    <xf numFmtId="2" fontId="38" fillId="0" borderId="0" xfId="0" applyNumberFormat="1" applyFont="1" applyBorder="1" applyAlignment="1">
      <alignment horizontal="center"/>
    </xf>
    <xf numFmtId="2" fontId="38" fillId="0" borderId="0" xfId="0" applyNumberFormat="1" applyFont="1" applyFill="1" applyBorder="1" applyAlignment="1">
      <alignment horizontal="center"/>
    </xf>
    <xf numFmtId="2" fontId="37" fillId="0" borderId="32" xfId="0" applyNumberFormat="1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2" fontId="37" fillId="0" borderId="27" xfId="0" applyNumberFormat="1" applyFont="1" applyFill="1" applyBorder="1" applyAlignment="1">
      <alignment horizontal="center"/>
    </xf>
    <xf numFmtId="2" fontId="38" fillId="0" borderId="0" xfId="0" applyNumberFormat="1" applyFont="1" applyFill="1" applyAlignment="1">
      <alignment horizontal="center"/>
    </xf>
    <xf numFmtId="2" fontId="37" fillId="0" borderId="0" xfId="0" applyNumberFormat="1" applyFont="1" applyFill="1" applyBorder="1" applyAlignment="1">
      <alignment horizontal="left"/>
    </xf>
    <xf numFmtId="2" fontId="38" fillId="0" borderId="33" xfId="0" applyNumberFormat="1" applyFont="1" applyFill="1" applyBorder="1" applyAlignment="1">
      <alignment horizontal="left"/>
    </xf>
    <xf numFmtId="2" fontId="38" fillId="0" borderId="34" xfId="0" applyNumberFormat="1" applyFont="1" applyFill="1" applyBorder="1" applyAlignment="1">
      <alignment horizontal="center"/>
    </xf>
    <xf numFmtId="2" fontId="38" fillId="0" borderId="34" xfId="0" applyNumberFormat="1" applyFont="1" applyFill="1" applyBorder="1" applyAlignment="1">
      <alignment horizontal="left"/>
    </xf>
    <xf numFmtId="2" fontId="38" fillId="0" borderId="35" xfId="0" applyNumberFormat="1" applyFont="1" applyFill="1" applyBorder="1" applyAlignment="1">
      <alignment horizontal="center"/>
    </xf>
    <xf numFmtId="2" fontId="38" fillId="0" borderId="33" xfId="0" applyNumberFormat="1" applyFont="1" applyFill="1" applyBorder="1" applyAlignment="1">
      <alignment horizontal="center"/>
    </xf>
    <xf numFmtId="2" fontId="38" fillId="0" borderId="35" xfId="0" applyNumberFormat="1" applyFont="1" applyFill="1" applyBorder="1" applyAlignment="1">
      <alignment horizontal="left"/>
    </xf>
    <xf numFmtId="2" fontId="38" fillId="0" borderId="36" xfId="0" applyNumberFormat="1" applyFont="1" applyFill="1" applyBorder="1" applyAlignment="1">
      <alignment horizontal="center"/>
    </xf>
    <xf numFmtId="2" fontId="38" fillId="0" borderId="37" xfId="0" applyNumberFormat="1" applyFont="1" applyFill="1" applyBorder="1" applyAlignment="1">
      <alignment horizontal="center"/>
    </xf>
    <xf numFmtId="2" fontId="38" fillId="0" borderId="38" xfId="0" applyNumberFormat="1" applyFont="1" applyFill="1" applyBorder="1" applyAlignment="1">
      <alignment horizontal="center"/>
    </xf>
    <xf numFmtId="1" fontId="38" fillId="0" borderId="39" xfId="0" applyNumberFormat="1" applyFont="1" applyFill="1" applyBorder="1" applyAlignment="1">
      <alignment horizontal="center"/>
    </xf>
    <xf numFmtId="2" fontId="38" fillId="0" borderId="39" xfId="0" applyNumberFormat="1" applyFont="1" applyFill="1" applyBorder="1" applyAlignment="1">
      <alignment horizontal="center"/>
    </xf>
    <xf numFmtId="2" fontId="38" fillId="0" borderId="32" xfId="0" applyNumberFormat="1" applyFont="1" applyFill="1" applyBorder="1" applyAlignment="1">
      <alignment horizontal="center"/>
    </xf>
    <xf numFmtId="1" fontId="38" fillId="0" borderId="32" xfId="0" applyNumberFormat="1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right"/>
    </xf>
    <xf numFmtId="2" fontId="38" fillId="0" borderId="0" xfId="0" applyNumberFormat="1" applyFont="1" applyFill="1" applyBorder="1" applyAlignment="1">
      <alignment horizontal="left"/>
    </xf>
    <xf numFmtId="2" fontId="37" fillId="6" borderId="27" xfId="0" applyNumberFormat="1" applyFont="1" applyFill="1" applyBorder="1" applyAlignment="1">
      <alignment horizontal="center"/>
    </xf>
    <xf numFmtId="2" fontId="38" fillId="6" borderId="27" xfId="0" applyNumberFormat="1" applyFont="1" applyFill="1" applyBorder="1" applyAlignment="1">
      <alignment horizontal="center"/>
    </xf>
    <xf numFmtId="2" fontId="38" fillId="7" borderId="27" xfId="0" applyNumberFormat="1" applyFont="1" applyFill="1" applyBorder="1" applyAlignment="1">
      <alignment horizontal="center"/>
    </xf>
    <xf numFmtId="2" fontId="37" fillId="0" borderId="27" xfId="0" applyNumberFormat="1" applyFont="1" applyBorder="1" applyAlignment="1">
      <alignment horizontal="center"/>
    </xf>
    <xf numFmtId="2" fontId="38" fillId="0" borderId="40" xfId="0" applyNumberFormat="1" applyFont="1" applyBorder="1" applyAlignment="1">
      <alignment horizontal="center"/>
    </xf>
    <xf numFmtId="2" fontId="37" fillId="0" borderId="32" xfId="0" applyNumberFormat="1" applyFont="1" applyBorder="1" applyAlignment="1">
      <alignment horizontal="center"/>
    </xf>
    <xf numFmtId="2" fontId="37" fillId="0" borderId="0" xfId="0" applyNumberFormat="1" applyFont="1" applyBorder="1" applyAlignment="1">
      <alignment horizontal="left"/>
    </xf>
    <xf numFmtId="2" fontId="38" fillId="0" borderId="0" xfId="0" applyNumberFormat="1" applyFont="1" applyBorder="1" applyAlignment="1">
      <alignment horizontal="left"/>
    </xf>
    <xf numFmtId="1" fontId="38" fillId="0" borderId="0" xfId="0" applyNumberFormat="1" applyFont="1" applyBorder="1" applyAlignment="1">
      <alignment horizontal="center"/>
    </xf>
    <xf numFmtId="1" fontId="38" fillId="0" borderId="0" xfId="0" applyNumberFormat="1" applyFont="1" applyFill="1" applyBorder="1" applyAlignment="1">
      <alignment horizontal="center"/>
    </xf>
    <xf numFmtId="2" fontId="37" fillId="0" borderId="0" xfId="0" applyNumberFormat="1" applyFont="1" applyBorder="1" applyAlignment="1">
      <alignment horizontal="center"/>
    </xf>
    <xf numFmtId="2" fontId="38" fillId="0" borderId="34" xfId="0" applyNumberFormat="1" applyFont="1" applyBorder="1" applyAlignment="1">
      <alignment horizontal="center"/>
    </xf>
    <xf numFmtId="2" fontId="38" fillId="0" borderId="37" xfId="0" applyNumberFormat="1" applyFont="1" applyBorder="1" applyAlignment="1">
      <alignment horizontal="center"/>
    </xf>
    <xf numFmtId="2" fontId="38" fillId="0" borderId="39" xfId="0" applyNumberFormat="1" applyFont="1" applyBorder="1" applyAlignment="1">
      <alignment horizontal="center"/>
    </xf>
    <xf numFmtId="2" fontId="38" fillId="0" borderId="32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7" xfId="0" applyFont="1" applyFill="1" applyBorder="1" applyAlignment="1" applyProtection="1">
      <alignment horizontal="center"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/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321945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260985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173990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80</xdr:row>
      <xdr:rowOff>0</xdr:rowOff>
    </xdr:from>
    <xdr:to>
      <xdr:col>9</xdr:col>
      <xdr:colOff>1215390</xdr:colOff>
      <xdr:row>83</xdr:row>
      <xdr:rowOff>173990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112</xdr:row>
      <xdr:rowOff>0</xdr:rowOff>
    </xdr:from>
    <xdr:to>
      <xdr:col>9</xdr:col>
      <xdr:colOff>1215390</xdr:colOff>
      <xdr:row>115</xdr:row>
      <xdr:rowOff>173990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173990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80</xdr:row>
      <xdr:rowOff>0</xdr:rowOff>
    </xdr:from>
    <xdr:to>
      <xdr:col>9</xdr:col>
      <xdr:colOff>1215390</xdr:colOff>
      <xdr:row>83</xdr:row>
      <xdr:rowOff>173990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113</xdr:row>
      <xdr:rowOff>0</xdr:rowOff>
    </xdr:from>
    <xdr:to>
      <xdr:col>9</xdr:col>
      <xdr:colOff>1215390</xdr:colOff>
      <xdr:row>116</xdr:row>
      <xdr:rowOff>173990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173990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80</xdr:row>
      <xdr:rowOff>0</xdr:rowOff>
    </xdr:from>
    <xdr:to>
      <xdr:col>9</xdr:col>
      <xdr:colOff>1215390</xdr:colOff>
      <xdr:row>83</xdr:row>
      <xdr:rowOff>173990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113</xdr:row>
      <xdr:rowOff>0</xdr:rowOff>
    </xdr:from>
    <xdr:to>
      <xdr:col>9</xdr:col>
      <xdr:colOff>1215390</xdr:colOff>
      <xdr:row>116</xdr:row>
      <xdr:rowOff>173990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173990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173990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110</xdr:row>
      <xdr:rowOff>173990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0"/>
  <sheetViews>
    <sheetView showGridLines="0" tabSelected="1" workbookViewId="0">
      <selection activeCell="C1" sqref="C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334" t="s">
        <v>14</v>
      </c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21"/>
      <c r="AL5" s="21"/>
      <c r="AM5" s="21"/>
      <c r="AN5" s="21"/>
      <c r="AO5" s="21"/>
      <c r="AP5" s="21"/>
      <c r="AQ5" s="21"/>
      <c r="AR5" s="19"/>
      <c r="BE5" s="331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336" t="s">
        <v>17</v>
      </c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21"/>
      <c r="AL6" s="21"/>
      <c r="AM6" s="21"/>
      <c r="AN6" s="21"/>
      <c r="AO6" s="21"/>
      <c r="AP6" s="21"/>
      <c r="AQ6" s="21"/>
      <c r="AR6" s="19"/>
      <c r="BE6" s="332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21</v>
      </c>
      <c r="AO7" s="21"/>
      <c r="AP7" s="21"/>
      <c r="AQ7" s="21"/>
      <c r="AR7" s="19"/>
      <c r="BE7" s="332"/>
      <c r="BS7" s="16" t="s">
        <v>6</v>
      </c>
    </row>
    <row r="8" spans="1:74" s="1" customFormat="1" ht="12" customHeight="1">
      <c r="B8" s="20"/>
      <c r="C8" s="21"/>
      <c r="D8" s="28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24</v>
      </c>
      <c r="AL8" s="21"/>
      <c r="AM8" s="21"/>
      <c r="AN8" s="29" t="s">
        <v>25</v>
      </c>
      <c r="AO8" s="21"/>
      <c r="AP8" s="21"/>
      <c r="AQ8" s="21"/>
      <c r="AR8" s="19"/>
      <c r="BE8" s="332"/>
      <c r="BS8" s="16" t="s">
        <v>6</v>
      </c>
    </row>
    <row r="9" spans="1:74" s="1" customFormat="1" ht="29.25" customHeight="1">
      <c r="B9" s="20"/>
      <c r="C9" s="21"/>
      <c r="D9" s="25" t="s">
        <v>26</v>
      </c>
      <c r="E9" s="21"/>
      <c r="F9" s="21"/>
      <c r="G9" s="21"/>
      <c r="H9" s="21"/>
      <c r="I9" s="21"/>
      <c r="J9" s="21"/>
      <c r="K9" s="30" t="s">
        <v>27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5" t="s">
        <v>28</v>
      </c>
      <c r="AL9" s="21"/>
      <c r="AM9" s="21"/>
      <c r="AN9" s="30" t="s">
        <v>29</v>
      </c>
      <c r="AO9" s="21"/>
      <c r="AP9" s="21"/>
      <c r="AQ9" s="21"/>
      <c r="AR9" s="19"/>
      <c r="BE9" s="332"/>
      <c r="BS9" s="16" t="s">
        <v>6</v>
      </c>
    </row>
    <row r="10" spans="1:74" s="1" customFormat="1" ht="12" customHeight="1">
      <c r="B10" s="20"/>
      <c r="C10" s="21"/>
      <c r="D10" s="28" t="s">
        <v>30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31</v>
      </c>
      <c r="AL10" s="21"/>
      <c r="AM10" s="21"/>
      <c r="AN10" s="26" t="s">
        <v>32</v>
      </c>
      <c r="AO10" s="21"/>
      <c r="AP10" s="21"/>
      <c r="AQ10" s="21"/>
      <c r="AR10" s="19"/>
      <c r="BE10" s="332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33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34</v>
      </c>
      <c r="AL11" s="21"/>
      <c r="AM11" s="21"/>
      <c r="AN11" s="26" t="s">
        <v>1</v>
      </c>
      <c r="AO11" s="21"/>
      <c r="AP11" s="21"/>
      <c r="AQ11" s="21"/>
      <c r="AR11" s="19"/>
      <c r="BE11" s="332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32"/>
      <c r="BS12" s="16" t="s">
        <v>6</v>
      </c>
    </row>
    <row r="13" spans="1:74" s="1" customFormat="1" ht="12" customHeight="1">
      <c r="B13" s="20"/>
      <c r="C13" s="21"/>
      <c r="D13" s="28" t="s">
        <v>35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31</v>
      </c>
      <c r="AL13" s="21"/>
      <c r="AM13" s="21"/>
      <c r="AN13" s="31" t="s">
        <v>36</v>
      </c>
      <c r="AO13" s="21"/>
      <c r="AP13" s="21"/>
      <c r="AQ13" s="21"/>
      <c r="AR13" s="19"/>
      <c r="BE13" s="332"/>
      <c r="BS13" s="16" t="s">
        <v>6</v>
      </c>
    </row>
    <row r="14" spans="1:74" ht="12.75">
      <c r="B14" s="20"/>
      <c r="C14" s="21"/>
      <c r="D14" s="21"/>
      <c r="E14" s="337" t="s">
        <v>36</v>
      </c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28" t="s">
        <v>34</v>
      </c>
      <c r="AL14" s="21"/>
      <c r="AM14" s="21"/>
      <c r="AN14" s="31" t="s">
        <v>36</v>
      </c>
      <c r="AO14" s="21"/>
      <c r="AP14" s="21"/>
      <c r="AQ14" s="21"/>
      <c r="AR14" s="19"/>
      <c r="BE14" s="332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32"/>
      <c r="BS15" s="16" t="s">
        <v>4</v>
      </c>
    </row>
    <row r="16" spans="1:74" s="1" customFormat="1" ht="12" customHeight="1">
      <c r="B16" s="20"/>
      <c r="C16" s="21"/>
      <c r="D16" s="28" t="s">
        <v>37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31</v>
      </c>
      <c r="AL16" s="21"/>
      <c r="AM16" s="21"/>
      <c r="AN16" s="26" t="s">
        <v>38</v>
      </c>
      <c r="AO16" s="21"/>
      <c r="AP16" s="21"/>
      <c r="AQ16" s="21"/>
      <c r="AR16" s="19"/>
      <c r="BE16" s="332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39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34</v>
      </c>
      <c r="AL17" s="21"/>
      <c r="AM17" s="21"/>
      <c r="AN17" s="26" t="s">
        <v>1</v>
      </c>
      <c r="AO17" s="21"/>
      <c r="AP17" s="21"/>
      <c r="AQ17" s="21"/>
      <c r="AR17" s="19"/>
      <c r="BE17" s="332"/>
      <c r="BS17" s="16" t="s">
        <v>40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32"/>
      <c r="BS18" s="16" t="s">
        <v>6</v>
      </c>
    </row>
    <row r="19" spans="1:71" s="1" customFormat="1" ht="12" customHeight="1">
      <c r="B19" s="20"/>
      <c r="C19" s="21"/>
      <c r="D19" s="28" t="s">
        <v>41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31</v>
      </c>
      <c r="AL19" s="21"/>
      <c r="AM19" s="21"/>
      <c r="AN19" s="26" t="s">
        <v>38</v>
      </c>
      <c r="AO19" s="21"/>
      <c r="AP19" s="21"/>
      <c r="AQ19" s="21"/>
      <c r="AR19" s="19"/>
      <c r="BE19" s="332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39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34</v>
      </c>
      <c r="AL20" s="21"/>
      <c r="AM20" s="21"/>
      <c r="AN20" s="26" t="s">
        <v>1</v>
      </c>
      <c r="AO20" s="21"/>
      <c r="AP20" s="21"/>
      <c r="AQ20" s="21"/>
      <c r="AR20" s="19"/>
      <c r="BE20" s="332"/>
      <c r="BS20" s="16" t="s">
        <v>40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32"/>
    </row>
    <row r="22" spans="1:71" s="1" customFormat="1" ht="12" customHeight="1">
      <c r="B22" s="20"/>
      <c r="C22" s="21"/>
      <c r="D22" s="28" t="s">
        <v>42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32"/>
    </row>
    <row r="23" spans="1:71" s="1" customFormat="1" ht="16.5" customHeight="1">
      <c r="B23" s="20"/>
      <c r="C23" s="21"/>
      <c r="D23" s="21"/>
      <c r="E23" s="339" t="s">
        <v>1</v>
      </c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21"/>
      <c r="AP23" s="21"/>
      <c r="AQ23" s="21"/>
      <c r="AR23" s="19"/>
      <c r="BE23" s="332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32"/>
    </row>
    <row r="25" spans="1:71" s="1" customFormat="1" ht="6.95" customHeight="1">
      <c r="B25" s="20"/>
      <c r="C25" s="2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1"/>
      <c r="AQ25" s="21"/>
      <c r="AR25" s="19"/>
      <c r="BE25" s="332"/>
    </row>
    <row r="26" spans="1:71" s="2" customFormat="1" ht="25.9" customHeight="1">
      <c r="A26" s="34"/>
      <c r="B26" s="35"/>
      <c r="C26" s="36"/>
      <c r="D26" s="37" t="s">
        <v>43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23">
        <f>ROUND(AG94,2)</f>
        <v>0</v>
      </c>
      <c r="AL26" s="324"/>
      <c r="AM26" s="324"/>
      <c r="AN26" s="324"/>
      <c r="AO26" s="324"/>
      <c r="AP26" s="36"/>
      <c r="AQ26" s="36"/>
      <c r="AR26" s="39"/>
      <c r="BE26" s="332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32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25" t="s">
        <v>44</v>
      </c>
      <c r="M28" s="325"/>
      <c r="N28" s="325"/>
      <c r="O28" s="325"/>
      <c r="P28" s="325"/>
      <c r="Q28" s="36"/>
      <c r="R28" s="36"/>
      <c r="S28" s="36"/>
      <c r="T28" s="36"/>
      <c r="U28" s="36"/>
      <c r="V28" s="36"/>
      <c r="W28" s="325" t="s">
        <v>45</v>
      </c>
      <c r="X28" s="325"/>
      <c r="Y28" s="325"/>
      <c r="Z28" s="325"/>
      <c r="AA28" s="325"/>
      <c r="AB28" s="325"/>
      <c r="AC28" s="325"/>
      <c r="AD28" s="325"/>
      <c r="AE28" s="325"/>
      <c r="AF28" s="36"/>
      <c r="AG28" s="36"/>
      <c r="AH28" s="36"/>
      <c r="AI28" s="36"/>
      <c r="AJ28" s="36"/>
      <c r="AK28" s="325" t="s">
        <v>46</v>
      </c>
      <c r="AL28" s="325"/>
      <c r="AM28" s="325"/>
      <c r="AN28" s="325"/>
      <c r="AO28" s="325"/>
      <c r="AP28" s="36"/>
      <c r="AQ28" s="36"/>
      <c r="AR28" s="39"/>
      <c r="BE28" s="332"/>
    </row>
    <row r="29" spans="1:71" s="3" customFormat="1" ht="14.45" customHeight="1">
      <c r="B29" s="40"/>
      <c r="C29" s="41"/>
      <c r="D29" s="28" t="s">
        <v>47</v>
      </c>
      <c r="E29" s="41"/>
      <c r="F29" s="28" t="s">
        <v>48</v>
      </c>
      <c r="G29" s="41"/>
      <c r="H29" s="41"/>
      <c r="I29" s="41"/>
      <c r="J29" s="41"/>
      <c r="K29" s="41"/>
      <c r="L29" s="318">
        <v>0.21</v>
      </c>
      <c r="M29" s="317"/>
      <c r="N29" s="317"/>
      <c r="O29" s="317"/>
      <c r="P29" s="317"/>
      <c r="Q29" s="41"/>
      <c r="R29" s="41"/>
      <c r="S29" s="41"/>
      <c r="T29" s="41"/>
      <c r="U29" s="41"/>
      <c r="V29" s="41"/>
      <c r="W29" s="316">
        <f>ROUND(AZ94, 2)</f>
        <v>0</v>
      </c>
      <c r="X29" s="317"/>
      <c r="Y29" s="317"/>
      <c r="Z29" s="317"/>
      <c r="AA29" s="317"/>
      <c r="AB29" s="317"/>
      <c r="AC29" s="317"/>
      <c r="AD29" s="317"/>
      <c r="AE29" s="317"/>
      <c r="AF29" s="41"/>
      <c r="AG29" s="41"/>
      <c r="AH29" s="41"/>
      <c r="AI29" s="41"/>
      <c r="AJ29" s="41"/>
      <c r="AK29" s="316">
        <f>ROUND(AV94, 2)</f>
        <v>0</v>
      </c>
      <c r="AL29" s="317"/>
      <c r="AM29" s="317"/>
      <c r="AN29" s="317"/>
      <c r="AO29" s="317"/>
      <c r="AP29" s="41"/>
      <c r="AQ29" s="41"/>
      <c r="AR29" s="42"/>
      <c r="BE29" s="333"/>
    </row>
    <row r="30" spans="1:71" s="3" customFormat="1" ht="14.45" customHeight="1">
      <c r="B30" s="40"/>
      <c r="C30" s="41"/>
      <c r="D30" s="41"/>
      <c r="E30" s="41"/>
      <c r="F30" s="28" t="s">
        <v>49</v>
      </c>
      <c r="G30" s="41"/>
      <c r="H30" s="41"/>
      <c r="I30" s="41"/>
      <c r="J30" s="41"/>
      <c r="K30" s="41"/>
      <c r="L30" s="318">
        <v>0.12</v>
      </c>
      <c r="M30" s="317"/>
      <c r="N30" s="317"/>
      <c r="O30" s="317"/>
      <c r="P30" s="317"/>
      <c r="Q30" s="41"/>
      <c r="R30" s="41"/>
      <c r="S30" s="41"/>
      <c r="T30" s="41"/>
      <c r="U30" s="41"/>
      <c r="V30" s="41"/>
      <c r="W30" s="316">
        <f>ROUND(BA94, 2)</f>
        <v>0</v>
      </c>
      <c r="X30" s="317"/>
      <c r="Y30" s="317"/>
      <c r="Z30" s="317"/>
      <c r="AA30" s="317"/>
      <c r="AB30" s="317"/>
      <c r="AC30" s="317"/>
      <c r="AD30" s="317"/>
      <c r="AE30" s="317"/>
      <c r="AF30" s="41"/>
      <c r="AG30" s="41"/>
      <c r="AH30" s="41"/>
      <c r="AI30" s="41"/>
      <c r="AJ30" s="41"/>
      <c r="AK30" s="316">
        <f>ROUND(AW94, 2)</f>
        <v>0</v>
      </c>
      <c r="AL30" s="317"/>
      <c r="AM30" s="317"/>
      <c r="AN30" s="317"/>
      <c r="AO30" s="317"/>
      <c r="AP30" s="41"/>
      <c r="AQ30" s="41"/>
      <c r="AR30" s="42"/>
      <c r="BE30" s="333"/>
    </row>
    <row r="31" spans="1:71" s="3" customFormat="1" ht="14.45" hidden="1" customHeight="1">
      <c r="B31" s="40"/>
      <c r="C31" s="41"/>
      <c r="D31" s="41"/>
      <c r="E31" s="41"/>
      <c r="F31" s="28" t="s">
        <v>50</v>
      </c>
      <c r="G31" s="41"/>
      <c r="H31" s="41"/>
      <c r="I31" s="41"/>
      <c r="J31" s="41"/>
      <c r="K31" s="41"/>
      <c r="L31" s="318">
        <v>0.21</v>
      </c>
      <c r="M31" s="317"/>
      <c r="N31" s="317"/>
      <c r="O31" s="317"/>
      <c r="P31" s="317"/>
      <c r="Q31" s="41"/>
      <c r="R31" s="41"/>
      <c r="S31" s="41"/>
      <c r="T31" s="41"/>
      <c r="U31" s="41"/>
      <c r="V31" s="41"/>
      <c r="W31" s="316">
        <f>ROUND(BB94, 2)</f>
        <v>0</v>
      </c>
      <c r="X31" s="317"/>
      <c r="Y31" s="317"/>
      <c r="Z31" s="317"/>
      <c r="AA31" s="317"/>
      <c r="AB31" s="317"/>
      <c r="AC31" s="317"/>
      <c r="AD31" s="317"/>
      <c r="AE31" s="317"/>
      <c r="AF31" s="41"/>
      <c r="AG31" s="41"/>
      <c r="AH31" s="41"/>
      <c r="AI31" s="41"/>
      <c r="AJ31" s="41"/>
      <c r="AK31" s="316">
        <v>0</v>
      </c>
      <c r="AL31" s="317"/>
      <c r="AM31" s="317"/>
      <c r="AN31" s="317"/>
      <c r="AO31" s="317"/>
      <c r="AP31" s="41"/>
      <c r="AQ31" s="41"/>
      <c r="AR31" s="42"/>
      <c r="BE31" s="333"/>
    </row>
    <row r="32" spans="1:71" s="3" customFormat="1" ht="14.45" hidden="1" customHeight="1">
      <c r="B32" s="40"/>
      <c r="C32" s="41"/>
      <c r="D32" s="41"/>
      <c r="E32" s="41"/>
      <c r="F32" s="28" t="s">
        <v>51</v>
      </c>
      <c r="G32" s="41"/>
      <c r="H32" s="41"/>
      <c r="I32" s="41"/>
      <c r="J32" s="41"/>
      <c r="K32" s="41"/>
      <c r="L32" s="318">
        <v>0.12</v>
      </c>
      <c r="M32" s="317"/>
      <c r="N32" s="317"/>
      <c r="O32" s="317"/>
      <c r="P32" s="317"/>
      <c r="Q32" s="41"/>
      <c r="R32" s="41"/>
      <c r="S32" s="41"/>
      <c r="T32" s="41"/>
      <c r="U32" s="41"/>
      <c r="V32" s="41"/>
      <c r="W32" s="316">
        <f>ROUND(BC94, 2)</f>
        <v>0</v>
      </c>
      <c r="X32" s="317"/>
      <c r="Y32" s="317"/>
      <c r="Z32" s="317"/>
      <c r="AA32" s="317"/>
      <c r="AB32" s="317"/>
      <c r="AC32" s="317"/>
      <c r="AD32" s="317"/>
      <c r="AE32" s="317"/>
      <c r="AF32" s="41"/>
      <c r="AG32" s="41"/>
      <c r="AH32" s="41"/>
      <c r="AI32" s="41"/>
      <c r="AJ32" s="41"/>
      <c r="AK32" s="316">
        <v>0</v>
      </c>
      <c r="AL32" s="317"/>
      <c r="AM32" s="317"/>
      <c r="AN32" s="317"/>
      <c r="AO32" s="317"/>
      <c r="AP32" s="41"/>
      <c r="AQ32" s="41"/>
      <c r="AR32" s="42"/>
      <c r="BE32" s="333"/>
    </row>
    <row r="33" spans="1:57" s="3" customFormat="1" ht="14.45" hidden="1" customHeight="1">
      <c r="B33" s="40"/>
      <c r="C33" s="41"/>
      <c r="D33" s="41"/>
      <c r="E33" s="41"/>
      <c r="F33" s="28" t="s">
        <v>52</v>
      </c>
      <c r="G33" s="41"/>
      <c r="H33" s="41"/>
      <c r="I33" s="41"/>
      <c r="J33" s="41"/>
      <c r="K33" s="41"/>
      <c r="L33" s="318">
        <v>0</v>
      </c>
      <c r="M33" s="317"/>
      <c r="N33" s="317"/>
      <c r="O33" s="317"/>
      <c r="P33" s="317"/>
      <c r="Q33" s="41"/>
      <c r="R33" s="41"/>
      <c r="S33" s="41"/>
      <c r="T33" s="41"/>
      <c r="U33" s="41"/>
      <c r="V33" s="41"/>
      <c r="W33" s="316">
        <f>ROUND(BD94, 2)</f>
        <v>0</v>
      </c>
      <c r="X33" s="317"/>
      <c r="Y33" s="317"/>
      <c r="Z33" s="317"/>
      <c r="AA33" s="317"/>
      <c r="AB33" s="317"/>
      <c r="AC33" s="317"/>
      <c r="AD33" s="317"/>
      <c r="AE33" s="317"/>
      <c r="AF33" s="41"/>
      <c r="AG33" s="41"/>
      <c r="AH33" s="41"/>
      <c r="AI33" s="41"/>
      <c r="AJ33" s="41"/>
      <c r="AK33" s="316">
        <v>0</v>
      </c>
      <c r="AL33" s="317"/>
      <c r="AM33" s="317"/>
      <c r="AN33" s="317"/>
      <c r="AO33" s="317"/>
      <c r="AP33" s="41"/>
      <c r="AQ33" s="41"/>
      <c r="AR33" s="42"/>
      <c r="BE33" s="333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32"/>
    </row>
    <row r="35" spans="1:57" s="2" customFormat="1" ht="25.9" customHeight="1">
      <c r="A35" s="34"/>
      <c r="B35" s="35"/>
      <c r="C35" s="43"/>
      <c r="D35" s="44" t="s">
        <v>53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54</v>
      </c>
      <c r="U35" s="45"/>
      <c r="V35" s="45"/>
      <c r="W35" s="45"/>
      <c r="X35" s="330" t="s">
        <v>55</v>
      </c>
      <c r="Y35" s="328"/>
      <c r="Z35" s="328"/>
      <c r="AA35" s="328"/>
      <c r="AB35" s="328"/>
      <c r="AC35" s="45"/>
      <c r="AD35" s="45"/>
      <c r="AE35" s="45"/>
      <c r="AF35" s="45"/>
      <c r="AG35" s="45"/>
      <c r="AH35" s="45"/>
      <c r="AI35" s="45"/>
      <c r="AJ35" s="45"/>
      <c r="AK35" s="327">
        <f>SUM(AK26:AK33)</f>
        <v>0</v>
      </c>
      <c r="AL35" s="328"/>
      <c r="AM35" s="328"/>
      <c r="AN35" s="328"/>
      <c r="AO35" s="329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7"/>
      <c r="C49" s="48"/>
      <c r="D49" s="49" t="s">
        <v>56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4"/>
      <c r="B60" s="35"/>
      <c r="C60" s="36"/>
      <c r="D60" s="52" t="s">
        <v>58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58</v>
      </c>
      <c r="AI60" s="38"/>
      <c r="AJ60" s="38"/>
      <c r="AK60" s="38"/>
      <c r="AL60" s="38"/>
      <c r="AM60" s="52" t="s">
        <v>59</v>
      </c>
      <c r="AN60" s="38"/>
      <c r="AO60" s="38"/>
      <c r="AP60" s="36"/>
      <c r="AQ60" s="36"/>
      <c r="AR60" s="39"/>
      <c r="BE60" s="34"/>
    </row>
    <row r="61" spans="1:57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4"/>
      <c r="B64" s="35"/>
      <c r="C64" s="36"/>
      <c r="D64" s="49" t="s">
        <v>60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61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4"/>
      <c r="B75" s="35"/>
      <c r="C75" s="36"/>
      <c r="D75" s="52" t="s">
        <v>58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58</v>
      </c>
      <c r="AI75" s="38"/>
      <c r="AJ75" s="38"/>
      <c r="AK75" s="38"/>
      <c r="AL75" s="38"/>
      <c r="AM75" s="52" t="s">
        <v>59</v>
      </c>
      <c r="AN75" s="38"/>
      <c r="AO75" s="38"/>
      <c r="AP75" s="36"/>
      <c r="AQ75" s="36"/>
      <c r="AR75" s="39"/>
      <c r="BE75" s="34"/>
    </row>
    <row r="76" spans="1:57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2" t="s">
        <v>62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8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VALT_ZAH_MALA_STRANA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320" t="str">
        <f>K6</f>
        <v>Valtice - ul. Zahradní a Malá Strana, oprava kanalizace a vodovodu</v>
      </c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  <c r="AA85" s="321"/>
      <c r="AB85" s="321"/>
      <c r="AC85" s="321"/>
      <c r="AD85" s="321"/>
      <c r="AE85" s="321"/>
      <c r="AF85" s="321"/>
      <c r="AG85" s="321"/>
      <c r="AH85" s="321"/>
      <c r="AI85" s="321"/>
      <c r="AJ85" s="321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8" t="s">
        <v>22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Město Valtice, ulice zahradní a Malá Strana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24</v>
      </c>
      <c r="AJ87" s="36"/>
      <c r="AK87" s="36"/>
      <c r="AL87" s="36"/>
      <c r="AM87" s="322" t="str">
        <f>IF(AN8= "","",AN8)</f>
        <v>3. 12. 2025</v>
      </c>
      <c r="AN87" s="322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8" t="s">
        <v>30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Vodovody a kanalizace Břeclav, a.s.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37</v>
      </c>
      <c r="AJ89" s="36"/>
      <c r="AK89" s="36"/>
      <c r="AL89" s="36"/>
      <c r="AM89" s="305" t="str">
        <f>IF(E17="","",E17)</f>
        <v>Jiří Třináctý, DiS.</v>
      </c>
      <c r="AN89" s="306"/>
      <c r="AO89" s="306"/>
      <c r="AP89" s="306"/>
      <c r="AQ89" s="36"/>
      <c r="AR89" s="39"/>
      <c r="AS89" s="299" t="s">
        <v>63</v>
      </c>
      <c r="AT89" s="300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8" t="s">
        <v>35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41</v>
      </c>
      <c r="AJ90" s="36"/>
      <c r="AK90" s="36"/>
      <c r="AL90" s="36"/>
      <c r="AM90" s="305" t="str">
        <f>IF(E20="","",E20)</f>
        <v>Jiří Třináctý, DiS.</v>
      </c>
      <c r="AN90" s="306"/>
      <c r="AO90" s="306"/>
      <c r="AP90" s="306"/>
      <c r="AQ90" s="36"/>
      <c r="AR90" s="39"/>
      <c r="AS90" s="301"/>
      <c r="AT90" s="302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303"/>
      <c r="AT91" s="304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310" t="s">
        <v>64</v>
      </c>
      <c r="D92" s="311"/>
      <c r="E92" s="311"/>
      <c r="F92" s="311"/>
      <c r="G92" s="311"/>
      <c r="H92" s="73"/>
      <c r="I92" s="313" t="s">
        <v>65</v>
      </c>
      <c r="J92" s="311"/>
      <c r="K92" s="311"/>
      <c r="L92" s="311"/>
      <c r="M92" s="311"/>
      <c r="N92" s="311"/>
      <c r="O92" s="311"/>
      <c r="P92" s="311"/>
      <c r="Q92" s="311"/>
      <c r="R92" s="311"/>
      <c r="S92" s="311"/>
      <c r="T92" s="311"/>
      <c r="U92" s="311"/>
      <c r="V92" s="311"/>
      <c r="W92" s="311"/>
      <c r="X92" s="311"/>
      <c r="Y92" s="311"/>
      <c r="Z92" s="311"/>
      <c r="AA92" s="311"/>
      <c r="AB92" s="311"/>
      <c r="AC92" s="311"/>
      <c r="AD92" s="311"/>
      <c r="AE92" s="311"/>
      <c r="AF92" s="311"/>
      <c r="AG92" s="312" t="s">
        <v>66</v>
      </c>
      <c r="AH92" s="311"/>
      <c r="AI92" s="311"/>
      <c r="AJ92" s="311"/>
      <c r="AK92" s="311"/>
      <c r="AL92" s="311"/>
      <c r="AM92" s="311"/>
      <c r="AN92" s="313" t="s">
        <v>67</v>
      </c>
      <c r="AO92" s="311"/>
      <c r="AP92" s="319"/>
      <c r="AQ92" s="74" t="s">
        <v>68</v>
      </c>
      <c r="AR92" s="39"/>
      <c r="AS92" s="75" t="s">
        <v>69</v>
      </c>
      <c r="AT92" s="76" t="s">
        <v>70</v>
      </c>
      <c r="AU92" s="76" t="s">
        <v>71</v>
      </c>
      <c r="AV92" s="76" t="s">
        <v>72</v>
      </c>
      <c r="AW92" s="76" t="s">
        <v>73</v>
      </c>
      <c r="AX92" s="76" t="s">
        <v>74</v>
      </c>
      <c r="AY92" s="76" t="s">
        <v>75</v>
      </c>
      <c r="AZ92" s="76" t="s">
        <v>76</v>
      </c>
      <c r="BA92" s="76" t="s">
        <v>77</v>
      </c>
      <c r="BB92" s="76" t="s">
        <v>78</v>
      </c>
      <c r="BC92" s="76" t="s">
        <v>79</v>
      </c>
      <c r="BD92" s="77" t="s">
        <v>80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81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314">
        <f>ROUND(SUM(AG95:AG98),2)</f>
        <v>0</v>
      </c>
      <c r="AH94" s="314"/>
      <c r="AI94" s="314"/>
      <c r="AJ94" s="314"/>
      <c r="AK94" s="314"/>
      <c r="AL94" s="314"/>
      <c r="AM94" s="314"/>
      <c r="AN94" s="315">
        <f t="shared" ref="AN94:AN98" si="0">SUM(AG94,AT94)</f>
        <v>0</v>
      </c>
      <c r="AO94" s="315"/>
      <c r="AP94" s="315"/>
      <c r="AQ94" s="85" t="s">
        <v>1</v>
      </c>
      <c r="AR94" s="86"/>
      <c r="AS94" s="87">
        <f>ROUND(SUM(AS95:AS98),2)</f>
        <v>0</v>
      </c>
      <c r="AT94" s="88">
        <f t="shared" ref="AT94:AT98" si="1">ROUND(SUM(AV94:AW94),2)</f>
        <v>0</v>
      </c>
      <c r="AU94" s="89">
        <f>ROUND(SUM(AU95:AU98),5)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ROUND(SUM(AZ95:AZ98),2)</f>
        <v>0</v>
      </c>
      <c r="BA94" s="88">
        <f>ROUND(SUM(BA95:BA98),2)</f>
        <v>0</v>
      </c>
      <c r="BB94" s="88">
        <f>ROUND(SUM(BB95:BB98),2)</f>
        <v>0</v>
      </c>
      <c r="BC94" s="88">
        <f>ROUND(SUM(BC95:BC98),2)</f>
        <v>0</v>
      </c>
      <c r="BD94" s="90">
        <f>ROUND(SUM(BD95:BD98),2)</f>
        <v>0</v>
      </c>
      <c r="BS94" s="91" t="s">
        <v>82</v>
      </c>
      <c r="BT94" s="91" t="s">
        <v>83</v>
      </c>
      <c r="BU94" s="92" t="s">
        <v>84</v>
      </c>
      <c r="BV94" s="91" t="s">
        <v>85</v>
      </c>
      <c r="BW94" s="91" t="s">
        <v>5</v>
      </c>
      <c r="BX94" s="91" t="s">
        <v>86</v>
      </c>
      <c r="CL94" s="91" t="s">
        <v>19</v>
      </c>
    </row>
    <row r="95" spans="1:91" s="7" customFormat="1" ht="24.75" customHeight="1">
      <c r="A95" s="93" t="s">
        <v>87</v>
      </c>
      <c r="B95" s="94"/>
      <c r="C95" s="95"/>
      <c r="D95" s="307" t="s">
        <v>88</v>
      </c>
      <c r="E95" s="307"/>
      <c r="F95" s="307"/>
      <c r="G95" s="307"/>
      <c r="H95" s="307"/>
      <c r="I95" s="96"/>
      <c r="J95" s="307" t="s">
        <v>89</v>
      </c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8">
        <f>'SO 01.1 - Oprava kanaliza...'!J30</f>
        <v>0</v>
      </c>
      <c r="AH95" s="309"/>
      <c r="AI95" s="309"/>
      <c r="AJ95" s="309"/>
      <c r="AK95" s="309"/>
      <c r="AL95" s="309"/>
      <c r="AM95" s="309"/>
      <c r="AN95" s="308">
        <f t="shared" si="0"/>
        <v>0</v>
      </c>
      <c r="AO95" s="309"/>
      <c r="AP95" s="309"/>
      <c r="AQ95" s="97" t="s">
        <v>90</v>
      </c>
      <c r="AR95" s="98"/>
      <c r="AS95" s="99">
        <v>0</v>
      </c>
      <c r="AT95" s="100">
        <f t="shared" si="1"/>
        <v>0</v>
      </c>
      <c r="AU95" s="101">
        <f>'SO 01.1 - Oprava kanaliza...'!P126</f>
        <v>0</v>
      </c>
      <c r="AV95" s="100">
        <f>'SO 01.1 - Oprava kanaliza...'!J33</f>
        <v>0</v>
      </c>
      <c r="AW95" s="100">
        <f>'SO 01.1 - Oprava kanaliza...'!J34</f>
        <v>0</v>
      </c>
      <c r="AX95" s="100">
        <f>'SO 01.1 - Oprava kanaliza...'!J35</f>
        <v>0</v>
      </c>
      <c r="AY95" s="100">
        <f>'SO 01.1 - Oprava kanaliza...'!J36</f>
        <v>0</v>
      </c>
      <c r="AZ95" s="100">
        <f>'SO 01.1 - Oprava kanaliza...'!F33</f>
        <v>0</v>
      </c>
      <c r="BA95" s="100">
        <f>'SO 01.1 - Oprava kanaliza...'!F34</f>
        <v>0</v>
      </c>
      <c r="BB95" s="100">
        <f>'SO 01.1 - Oprava kanaliza...'!F35</f>
        <v>0</v>
      </c>
      <c r="BC95" s="100">
        <f>'SO 01.1 - Oprava kanaliza...'!F36</f>
        <v>0</v>
      </c>
      <c r="BD95" s="102">
        <f>'SO 01.1 - Oprava kanaliza...'!F37</f>
        <v>0</v>
      </c>
      <c r="BT95" s="103" t="s">
        <v>91</v>
      </c>
      <c r="BV95" s="103" t="s">
        <v>85</v>
      </c>
      <c r="BW95" s="103" t="s">
        <v>92</v>
      </c>
      <c r="BX95" s="103" t="s">
        <v>5</v>
      </c>
      <c r="CL95" s="103" t="s">
        <v>93</v>
      </c>
      <c r="CM95" s="103" t="s">
        <v>94</v>
      </c>
    </row>
    <row r="96" spans="1:91" s="7" customFormat="1" ht="24.75" customHeight="1">
      <c r="A96" s="93" t="s">
        <v>87</v>
      </c>
      <c r="B96" s="94"/>
      <c r="C96" s="95"/>
      <c r="D96" s="307" t="s">
        <v>95</v>
      </c>
      <c r="E96" s="307"/>
      <c r="F96" s="307"/>
      <c r="G96" s="307"/>
      <c r="H96" s="307"/>
      <c r="I96" s="96"/>
      <c r="J96" s="307" t="s">
        <v>96</v>
      </c>
      <c r="K96" s="307"/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308">
        <f>'SO 01.2 - Oprava vodovodu...'!J30</f>
        <v>0</v>
      </c>
      <c r="AH96" s="309"/>
      <c r="AI96" s="309"/>
      <c r="AJ96" s="309"/>
      <c r="AK96" s="309"/>
      <c r="AL96" s="309"/>
      <c r="AM96" s="309"/>
      <c r="AN96" s="308">
        <f t="shared" si="0"/>
        <v>0</v>
      </c>
      <c r="AO96" s="309"/>
      <c r="AP96" s="309"/>
      <c r="AQ96" s="97" t="s">
        <v>90</v>
      </c>
      <c r="AR96" s="98"/>
      <c r="AS96" s="99">
        <v>0</v>
      </c>
      <c r="AT96" s="100">
        <f t="shared" si="1"/>
        <v>0</v>
      </c>
      <c r="AU96" s="101">
        <f>'SO 01.2 - Oprava vodovodu...'!P127</f>
        <v>0</v>
      </c>
      <c r="AV96" s="100">
        <f>'SO 01.2 - Oprava vodovodu...'!J33</f>
        <v>0</v>
      </c>
      <c r="AW96" s="100">
        <f>'SO 01.2 - Oprava vodovodu...'!J34</f>
        <v>0</v>
      </c>
      <c r="AX96" s="100">
        <f>'SO 01.2 - Oprava vodovodu...'!J35</f>
        <v>0</v>
      </c>
      <c r="AY96" s="100">
        <f>'SO 01.2 - Oprava vodovodu...'!J36</f>
        <v>0</v>
      </c>
      <c r="AZ96" s="100">
        <f>'SO 01.2 - Oprava vodovodu...'!F33</f>
        <v>0</v>
      </c>
      <c r="BA96" s="100">
        <f>'SO 01.2 - Oprava vodovodu...'!F34</f>
        <v>0</v>
      </c>
      <c r="BB96" s="100">
        <f>'SO 01.2 - Oprava vodovodu...'!F35</f>
        <v>0</v>
      </c>
      <c r="BC96" s="100">
        <f>'SO 01.2 - Oprava vodovodu...'!F36</f>
        <v>0</v>
      </c>
      <c r="BD96" s="102">
        <f>'SO 01.2 - Oprava vodovodu...'!F37</f>
        <v>0</v>
      </c>
      <c r="BT96" s="103" t="s">
        <v>91</v>
      </c>
      <c r="BV96" s="103" t="s">
        <v>85</v>
      </c>
      <c r="BW96" s="103" t="s">
        <v>97</v>
      </c>
      <c r="BX96" s="103" t="s">
        <v>5</v>
      </c>
      <c r="CL96" s="103" t="s">
        <v>98</v>
      </c>
      <c r="CM96" s="103" t="s">
        <v>94</v>
      </c>
    </row>
    <row r="97" spans="1:91" s="7" customFormat="1" ht="24.75" customHeight="1">
      <c r="A97" s="93" t="s">
        <v>87</v>
      </c>
      <c r="B97" s="94"/>
      <c r="C97" s="95"/>
      <c r="D97" s="307" t="s">
        <v>99</v>
      </c>
      <c r="E97" s="307"/>
      <c r="F97" s="307"/>
      <c r="G97" s="307"/>
      <c r="H97" s="307"/>
      <c r="I97" s="96"/>
      <c r="J97" s="307" t="s">
        <v>100</v>
      </c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8">
        <f>'SO 02.2.1 - Oprava vodovo...'!J30</f>
        <v>0</v>
      </c>
      <c r="AH97" s="309"/>
      <c r="AI97" s="309"/>
      <c r="AJ97" s="309"/>
      <c r="AK97" s="309"/>
      <c r="AL97" s="309"/>
      <c r="AM97" s="309"/>
      <c r="AN97" s="308">
        <f t="shared" si="0"/>
        <v>0</v>
      </c>
      <c r="AO97" s="309"/>
      <c r="AP97" s="309"/>
      <c r="AQ97" s="97" t="s">
        <v>90</v>
      </c>
      <c r="AR97" s="98"/>
      <c r="AS97" s="99">
        <v>0</v>
      </c>
      <c r="AT97" s="100">
        <f t="shared" si="1"/>
        <v>0</v>
      </c>
      <c r="AU97" s="101">
        <f>'SO 02.2.1 - Oprava vodovo...'!P127</f>
        <v>0</v>
      </c>
      <c r="AV97" s="100">
        <f>'SO 02.2.1 - Oprava vodovo...'!J33</f>
        <v>0</v>
      </c>
      <c r="AW97" s="100">
        <f>'SO 02.2.1 - Oprava vodovo...'!J34</f>
        <v>0</v>
      </c>
      <c r="AX97" s="100">
        <f>'SO 02.2.1 - Oprava vodovo...'!J35</f>
        <v>0</v>
      </c>
      <c r="AY97" s="100">
        <f>'SO 02.2.1 - Oprava vodovo...'!J36</f>
        <v>0</v>
      </c>
      <c r="AZ97" s="100">
        <f>'SO 02.2.1 - Oprava vodovo...'!F33</f>
        <v>0</v>
      </c>
      <c r="BA97" s="100">
        <f>'SO 02.2.1 - Oprava vodovo...'!F34</f>
        <v>0</v>
      </c>
      <c r="BB97" s="100">
        <f>'SO 02.2.1 - Oprava vodovo...'!F35</f>
        <v>0</v>
      </c>
      <c r="BC97" s="100">
        <f>'SO 02.2.1 - Oprava vodovo...'!F36</f>
        <v>0</v>
      </c>
      <c r="BD97" s="102">
        <f>'SO 02.2.1 - Oprava vodovo...'!F37</f>
        <v>0</v>
      </c>
      <c r="BT97" s="103" t="s">
        <v>91</v>
      </c>
      <c r="BV97" s="103" t="s">
        <v>85</v>
      </c>
      <c r="BW97" s="103" t="s">
        <v>101</v>
      </c>
      <c r="BX97" s="103" t="s">
        <v>5</v>
      </c>
      <c r="CL97" s="103" t="s">
        <v>98</v>
      </c>
      <c r="CM97" s="103" t="s">
        <v>94</v>
      </c>
    </row>
    <row r="98" spans="1:91" s="7" customFormat="1" ht="16.5" customHeight="1">
      <c r="A98" s="93" t="s">
        <v>87</v>
      </c>
      <c r="B98" s="94"/>
      <c r="C98" s="95"/>
      <c r="D98" s="307" t="s">
        <v>102</v>
      </c>
      <c r="E98" s="307"/>
      <c r="F98" s="307"/>
      <c r="G98" s="307"/>
      <c r="H98" s="307"/>
      <c r="I98" s="96"/>
      <c r="J98" s="307" t="s">
        <v>103</v>
      </c>
      <c r="K98" s="307"/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8">
        <f>'VRN - Vedlejší rozpočtové...'!J30</f>
        <v>0</v>
      </c>
      <c r="AH98" s="309"/>
      <c r="AI98" s="309"/>
      <c r="AJ98" s="309"/>
      <c r="AK98" s="309"/>
      <c r="AL98" s="309"/>
      <c r="AM98" s="309"/>
      <c r="AN98" s="308">
        <f t="shared" si="0"/>
        <v>0</v>
      </c>
      <c r="AO98" s="309"/>
      <c r="AP98" s="309"/>
      <c r="AQ98" s="97" t="s">
        <v>90</v>
      </c>
      <c r="AR98" s="98"/>
      <c r="AS98" s="104">
        <v>0</v>
      </c>
      <c r="AT98" s="105">
        <f t="shared" si="1"/>
        <v>0</v>
      </c>
      <c r="AU98" s="106">
        <f>'VRN - Vedlejší rozpočtové...'!P121</f>
        <v>0</v>
      </c>
      <c r="AV98" s="105">
        <f>'VRN - Vedlejší rozpočtové...'!J33</f>
        <v>0</v>
      </c>
      <c r="AW98" s="105">
        <f>'VRN - Vedlejší rozpočtové...'!J34</f>
        <v>0</v>
      </c>
      <c r="AX98" s="105">
        <f>'VRN - Vedlejší rozpočtové...'!J35</f>
        <v>0</v>
      </c>
      <c r="AY98" s="105">
        <f>'VRN - Vedlejší rozpočtové...'!J36</f>
        <v>0</v>
      </c>
      <c r="AZ98" s="105">
        <f>'VRN - Vedlejší rozpočtové...'!F33</f>
        <v>0</v>
      </c>
      <c r="BA98" s="105">
        <f>'VRN - Vedlejší rozpočtové...'!F34</f>
        <v>0</v>
      </c>
      <c r="BB98" s="105">
        <f>'VRN - Vedlejší rozpočtové...'!F35</f>
        <v>0</v>
      </c>
      <c r="BC98" s="105">
        <f>'VRN - Vedlejší rozpočtové...'!F36</f>
        <v>0</v>
      </c>
      <c r="BD98" s="107">
        <f>'VRN - Vedlejší rozpočtové...'!F37</f>
        <v>0</v>
      </c>
      <c r="BT98" s="103" t="s">
        <v>91</v>
      </c>
      <c r="BV98" s="103" t="s">
        <v>85</v>
      </c>
      <c r="BW98" s="103" t="s">
        <v>104</v>
      </c>
      <c r="BX98" s="103" t="s">
        <v>5</v>
      </c>
      <c r="CL98" s="103" t="s">
        <v>98</v>
      </c>
      <c r="CM98" s="103" t="s">
        <v>94</v>
      </c>
    </row>
    <row r="99" spans="1:91" s="2" customFormat="1" ht="30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91" s="2" customFormat="1" ht="6.95" customHeight="1">
      <c r="A100" s="3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39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</sheetData>
  <sheetProtection password="CCA7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AN96:AP96"/>
    <mergeCell ref="AN92:AP92"/>
    <mergeCell ref="AN95:AP95"/>
    <mergeCell ref="L85:AJ85"/>
    <mergeCell ref="AM87:AN87"/>
    <mergeCell ref="AM89:AP89"/>
    <mergeCell ref="D98:H98"/>
    <mergeCell ref="J98:AF98"/>
    <mergeCell ref="AG94:AM94"/>
    <mergeCell ref="AN94:AP94"/>
    <mergeCell ref="AN97:AP97"/>
    <mergeCell ref="AG97:AM97"/>
    <mergeCell ref="D97:H97"/>
    <mergeCell ref="J97:AF97"/>
    <mergeCell ref="AS89:AT91"/>
    <mergeCell ref="AM90:AP90"/>
    <mergeCell ref="D96:H96"/>
    <mergeCell ref="J96:AF96"/>
    <mergeCell ref="AG96:AM96"/>
    <mergeCell ref="C92:G92"/>
    <mergeCell ref="AG92:AM92"/>
    <mergeCell ref="I92:AF92"/>
    <mergeCell ref="D95:H95"/>
    <mergeCell ref="AG95:AM95"/>
    <mergeCell ref="J95:AF95"/>
  </mergeCells>
  <hyperlinks>
    <hyperlink ref="A95" location="'SO 01.1 - Oprava kanaliza...'!C2" display="/"/>
    <hyperlink ref="A96" location="'SO 01.2 - Oprava vodovodu...'!C2" display="/"/>
    <hyperlink ref="A97" location="'SO 02.2.1 - Oprava vodovo...'!C2" display="/"/>
    <hyperlink ref="A9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80"/>
  <sheetViews>
    <sheetView showGridLines="0" workbookViewId="0">
      <selection activeCell="C1" sqref="C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AT2" s="16" t="s">
        <v>92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94</v>
      </c>
    </row>
    <row r="4" spans="1:46" s="1" customFormat="1" ht="24.95" customHeight="1">
      <c r="B4" s="19"/>
      <c r="D4" s="110" t="s">
        <v>105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343" t="str">
        <f>'Rekapitulace stavby'!K6</f>
        <v>Valtice - ul. Zahradní a Malá Strana, oprava kanalizace a vodovodu</v>
      </c>
      <c r="F7" s="344"/>
      <c r="G7" s="344"/>
      <c r="H7" s="344"/>
      <c r="L7" s="19"/>
    </row>
    <row r="8" spans="1:46" s="2" customFormat="1" ht="12" customHeight="1">
      <c r="A8" s="34"/>
      <c r="B8" s="39"/>
      <c r="C8" s="34"/>
      <c r="D8" s="112" t="s">
        <v>106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5" t="s">
        <v>107</v>
      </c>
      <c r="F9" s="346"/>
      <c r="G9" s="346"/>
      <c r="H9" s="346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93</v>
      </c>
      <c r="G11" s="34"/>
      <c r="H11" s="34"/>
      <c r="I11" s="112" t="s">
        <v>20</v>
      </c>
      <c r="J11" s="113" t="s">
        <v>108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3. 12. 2025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109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32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33</v>
      </c>
      <c r="F15" s="34"/>
      <c r="G15" s="34"/>
      <c r="H15" s="34"/>
      <c r="I15" s="112" t="s">
        <v>34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35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7" t="str">
        <f>'Rekapitulace stavby'!E14</f>
        <v>Vyplň údaj</v>
      </c>
      <c r="F18" s="348"/>
      <c r="G18" s="348"/>
      <c r="H18" s="348"/>
      <c r="I18" s="112" t="s">
        <v>34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37</v>
      </c>
      <c r="E20" s="34"/>
      <c r="F20" s="34"/>
      <c r="G20" s="34"/>
      <c r="H20" s="34"/>
      <c r="I20" s="112" t="s">
        <v>31</v>
      </c>
      <c r="J20" s="113" t="s">
        <v>38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39</v>
      </c>
      <c r="F21" s="34"/>
      <c r="G21" s="34"/>
      <c r="H21" s="34"/>
      <c r="I21" s="112" t="s">
        <v>34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41</v>
      </c>
      <c r="E23" s="34"/>
      <c r="F23" s="34"/>
      <c r="G23" s="34"/>
      <c r="H23" s="34"/>
      <c r="I23" s="112" t="s">
        <v>31</v>
      </c>
      <c r="J23" s="113" t="s">
        <v>38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39</v>
      </c>
      <c r="F24" s="34"/>
      <c r="G24" s="34"/>
      <c r="H24" s="34"/>
      <c r="I24" s="112" t="s">
        <v>34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349" t="s">
        <v>1</v>
      </c>
      <c r="F27" s="349"/>
      <c r="G27" s="349"/>
      <c r="H27" s="349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43</v>
      </c>
      <c r="E30" s="34"/>
      <c r="F30" s="34"/>
      <c r="G30" s="34"/>
      <c r="H30" s="34"/>
      <c r="I30" s="34"/>
      <c r="J30" s="122">
        <f>ROUND(J126,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45</v>
      </c>
      <c r="G32" s="34"/>
      <c r="H32" s="34"/>
      <c r="I32" s="123" t="s">
        <v>44</v>
      </c>
      <c r="J32" s="123" t="s">
        <v>46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47</v>
      </c>
      <c r="E33" s="112" t="s">
        <v>48</v>
      </c>
      <c r="F33" s="125">
        <f>ROUND((SUM(BE126:BE279)),  2)</f>
        <v>0</v>
      </c>
      <c r="G33" s="34"/>
      <c r="H33" s="34"/>
      <c r="I33" s="126">
        <v>0.21</v>
      </c>
      <c r="J33" s="125">
        <f>ROUND(((SUM(BE126:BE279))*I33),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49</v>
      </c>
      <c r="F34" s="125">
        <f>ROUND((SUM(BF126:BF279)),  2)</f>
        <v>0</v>
      </c>
      <c r="G34" s="34"/>
      <c r="H34" s="34"/>
      <c r="I34" s="126">
        <v>0.12</v>
      </c>
      <c r="J34" s="125">
        <f>ROUND(((SUM(BF126:BF279))*I34),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50</v>
      </c>
      <c r="F35" s="125">
        <f>ROUND((SUM(BG126:BG279)),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51</v>
      </c>
      <c r="F36" s="125">
        <f>ROUND((SUM(BH126:BH279)),  2)</f>
        <v>0</v>
      </c>
      <c r="G36" s="34"/>
      <c r="H36" s="34"/>
      <c r="I36" s="126">
        <v>0.12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52</v>
      </c>
      <c r="F37" s="125">
        <f>ROUND((SUM(BI126:BI279)),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53</v>
      </c>
      <c r="E39" s="129"/>
      <c r="F39" s="129"/>
      <c r="G39" s="130" t="s">
        <v>54</v>
      </c>
      <c r="H39" s="131" t="s">
        <v>55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56</v>
      </c>
      <c r="E49" s="135"/>
      <c r="F49" s="135"/>
      <c r="G49" s="134" t="s">
        <v>57</v>
      </c>
      <c r="H49" s="135"/>
      <c r="I49" s="135"/>
      <c r="J49" s="135"/>
      <c r="K49" s="135"/>
      <c r="L49" s="51"/>
    </row>
    <row r="50" spans="1:31">
      <c r="B50" s="19"/>
      <c r="L50" s="19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 s="2" customFormat="1" ht="12.75">
      <c r="A60" s="34"/>
      <c r="B60" s="39"/>
      <c r="C60" s="34"/>
      <c r="D60" s="136" t="s">
        <v>58</v>
      </c>
      <c r="E60" s="137"/>
      <c r="F60" s="138" t="s">
        <v>59</v>
      </c>
      <c r="G60" s="136" t="s">
        <v>58</v>
      </c>
      <c r="H60" s="137"/>
      <c r="I60" s="137"/>
      <c r="J60" s="139" t="s">
        <v>59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>
      <c r="B61" s="19"/>
      <c r="L61" s="19"/>
    </row>
    <row r="62" spans="1:31">
      <c r="B62" s="19"/>
      <c r="L62" s="19"/>
    </row>
    <row r="63" spans="1:31">
      <c r="B63" s="19"/>
      <c r="L63" s="19"/>
    </row>
    <row r="64" spans="1:31" s="2" customFormat="1" ht="12.75">
      <c r="A64" s="34"/>
      <c r="B64" s="39"/>
      <c r="C64" s="34"/>
      <c r="D64" s="134" t="s">
        <v>60</v>
      </c>
      <c r="E64" s="140"/>
      <c r="F64" s="140"/>
      <c r="G64" s="134" t="s">
        <v>61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>
      <c r="B65" s="19"/>
      <c r="L65" s="19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 s="2" customFormat="1" ht="12.75">
      <c r="A75" s="34"/>
      <c r="B75" s="39"/>
      <c r="C75" s="34"/>
      <c r="D75" s="136" t="s">
        <v>58</v>
      </c>
      <c r="E75" s="137"/>
      <c r="F75" s="138" t="s">
        <v>59</v>
      </c>
      <c r="G75" s="136" t="s">
        <v>58</v>
      </c>
      <c r="H75" s="137"/>
      <c r="I75" s="137"/>
      <c r="J75" s="139" t="s">
        <v>59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110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341" t="str">
        <f>E7</f>
        <v>Valtice - ul. Zahradní a Malá Strana, oprava kanalizace a vodovodu</v>
      </c>
      <c r="F84" s="342"/>
      <c r="G84" s="342"/>
      <c r="H84" s="342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106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320" t="str">
        <f>E9</f>
        <v>SO 01.1 - Oprava kanalizace v ul. Zahradní</v>
      </c>
      <c r="F86" s="340"/>
      <c r="G86" s="340"/>
      <c r="H86" s="340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Město Valtice, ulice zahradní a Malá Strana</v>
      </c>
      <c r="G88" s="36"/>
      <c r="H88" s="36"/>
      <c r="I88" s="28" t="s">
        <v>24</v>
      </c>
      <c r="J88" s="66" t="str">
        <f>IF(J12="","",J12)</f>
        <v>3. 12. 2025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 a.s.</v>
      </c>
      <c r="G90" s="36"/>
      <c r="H90" s="36"/>
      <c r="I90" s="28" t="s">
        <v>37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35</v>
      </c>
      <c r="D91" s="36"/>
      <c r="E91" s="36"/>
      <c r="F91" s="26" t="str">
        <f>IF(E18="","",E18)</f>
        <v>Vyplň údaj</v>
      </c>
      <c r="G91" s="36"/>
      <c r="H91" s="36"/>
      <c r="I91" s="28" t="s">
        <v>41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111</v>
      </c>
      <c r="D93" s="146"/>
      <c r="E93" s="146"/>
      <c r="F93" s="146"/>
      <c r="G93" s="146"/>
      <c r="H93" s="146"/>
      <c r="I93" s="146"/>
      <c r="J93" s="147" t="s">
        <v>112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113</v>
      </c>
      <c r="D95" s="36"/>
      <c r="E95" s="36"/>
      <c r="F95" s="36"/>
      <c r="G95" s="36"/>
      <c r="H95" s="36"/>
      <c r="I95" s="36"/>
      <c r="J95" s="84">
        <f>J126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114</v>
      </c>
    </row>
    <row r="96" spans="1:47" s="9" customFormat="1" ht="24.95" customHeight="1">
      <c r="B96" s="149"/>
      <c r="C96" s="150"/>
      <c r="D96" s="151" t="s">
        <v>115</v>
      </c>
      <c r="E96" s="152"/>
      <c r="F96" s="152"/>
      <c r="G96" s="152"/>
      <c r="H96" s="152"/>
      <c r="I96" s="152"/>
      <c r="J96" s="153">
        <f>J127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116</v>
      </c>
      <c r="E97" s="158"/>
      <c r="F97" s="158"/>
      <c r="G97" s="158"/>
      <c r="H97" s="158"/>
      <c r="I97" s="158"/>
      <c r="J97" s="159">
        <f>J128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117</v>
      </c>
      <c r="E98" s="158"/>
      <c r="F98" s="158"/>
      <c r="G98" s="158"/>
      <c r="H98" s="158"/>
      <c r="I98" s="158"/>
      <c r="J98" s="159">
        <f>J177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118</v>
      </c>
      <c r="E99" s="158"/>
      <c r="F99" s="158"/>
      <c r="G99" s="158"/>
      <c r="H99" s="158"/>
      <c r="I99" s="158"/>
      <c r="J99" s="159">
        <f>J180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119</v>
      </c>
      <c r="E100" s="158"/>
      <c r="F100" s="158"/>
      <c r="G100" s="158"/>
      <c r="H100" s="158"/>
      <c r="I100" s="158"/>
      <c r="J100" s="159">
        <f>J185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120</v>
      </c>
      <c r="E101" s="158"/>
      <c r="F101" s="158"/>
      <c r="G101" s="158"/>
      <c r="H101" s="158"/>
      <c r="I101" s="158"/>
      <c r="J101" s="159">
        <f>J200</f>
        <v>0</v>
      </c>
      <c r="K101" s="156"/>
      <c r="L101" s="160"/>
    </row>
    <row r="102" spans="1:31" s="10" customFormat="1" ht="19.899999999999999" customHeight="1">
      <c r="B102" s="155"/>
      <c r="C102" s="156"/>
      <c r="D102" s="157" t="s">
        <v>121</v>
      </c>
      <c r="E102" s="158"/>
      <c r="F102" s="158"/>
      <c r="G102" s="158"/>
      <c r="H102" s="158"/>
      <c r="I102" s="158"/>
      <c r="J102" s="159">
        <f>J205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122</v>
      </c>
      <c r="E103" s="158"/>
      <c r="F103" s="158"/>
      <c r="G103" s="158"/>
      <c r="H103" s="158"/>
      <c r="I103" s="158"/>
      <c r="J103" s="159">
        <f>J254</f>
        <v>0</v>
      </c>
      <c r="K103" s="156"/>
      <c r="L103" s="160"/>
    </row>
    <row r="104" spans="1:31" s="10" customFormat="1" ht="14.85" customHeight="1">
      <c r="B104" s="155"/>
      <c r="C104" s="156"/>
      <c r="D104" s="157" t="s">
        <v>123</v>
      </c>
      <c r="E104" s="158"/>
      <c r="F104" s="158"/>
      <c r="G104" s="158"/>
      <c r="H104" s="158"/>
      <c r="I104" s="158"/>
      <c r="J104" s="159">
        <f>J261</f>
        <v>0</v>
      </c>
      <c r="K104" s="156"/>
      <c r="L104" s="160"/>
    </row>
    <row r="105" spans="1:31" s="10" customFormat="1" ht="19.899999999999999" customHeight="1">
      <c r="B105" s="155"/>
      <c r="C105" s="156"/>
      <c r="D105" s="157" t="s">
        <v>124</v>
      </c>
      <c r="E105" s="158"/>
      <c r="F105" s="158"/>
      <c r="G105" s="158"/>
      <c r="H105" s="158"/>
      <c r="I105" s="158"/>
      <c r="J105" s="159">
        <f>J271</f>
        <v>0</v>
      </c>
      <c r="K105" s="156"/>
      <c r="L105" s="160"/>
    </row>
    <row r="106" spans="1:31" s="10" customFormat="1" ht="19.899999999999999" customHeight="1">
      <c r="B106" s="155"/>
      <c r="C106" s="156"/>
      <c r="D106" s="157" t="s">
        <v>125</v>
      </c>
      <c r="E106" s="158"/>
      <c r="F106" s="158"/>
      <c r="G106" s="158"/>
      <c r="H106" s="158"/>
      <c r="I106" s="158"/>
      <c r="J106" s="159">
        <f>J278</f>
        <v>0</v>
      </c>
      <c r="K106" s="156"/>
      <c r="L106" s="160"/>
    </row>
    <row r="107" spans="1:31" s="2" customFormat="1" ht="21.75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5" customHeight="1">
      <c r="A108" s="34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pans="1:31" s="2" customFormat="1" ht="6.95" customHeight="1">
      <c r="A112" s="34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3" s="2" customFormat="1" ht="24.95" customHeight="1">
      <c r="A113" s="34"/>
      <c r="B113" s="35"/>
      <c r="C113" s="22" t="s">
        <v>126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12" customHeight="1">
      <c r="A115" s="34"/>
      <c r="B115" s="35"/>
      <c r="C115" s="28" t="s">
        <v>16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6.5" customHeight="1">
      <c r="A116" s="34"/>
      <c r="B116" s="35"/>
      <c r="C116" s="36"/>
      <c r="D116" s="36"/>
      <c r="E116" s="341" t="str">
        <f>E7</f>
        <v>Valtice - ul. Zahradní a Malá Strana, oprava kanalizace a vodovodu</v>
      </c>
      <c r="F116" s="342"/>
      <c r="G116" s="342"/>
      <c r="H116" s="342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2" customHeight="1">
      <c r="A117" s="34"/>
      <c r="B117" s="35"/>
      <c r="C117" s="28" t="s">
        <v>106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6.5" customHeight="1">
      <c r="A118" s="34"/>
      <c r="B118" s="35"/>
      <c r="C118" s="36"/>
      <c r="D118" s="36"/>
      <c r="E118" s="320" t="str">
        <f>E9</f>
        <v>SO 01.1 - Oprava kanalizace v ul. Zahradní</v>
      </c>
      <c r="F118" s="340"/>
      <c r="G118" s="340"/>
      <c r="H118" s="340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6.9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12" customHeight="1">
      <c r="A120" s="34"/>
      <c r="B120" s="35"/>
      <c r="C120" s="28" t="s">
        <v>22</v>
      </c>
      <c r="D120" s="36"/>
      <c r="E120" s="36"/>
      <c r="F120" s="26" t="str">
        <f>F12</f>
        <v>Město Valtice, ulice zahradní a Malá Strana</v>
      </c>
      <c r="G120" s="36"/>
      <c r="H120" s="36"/>
      <c r="I120" s="28" t="s">
        <v>24</v>
      </c>
      <c r="J120" s="66" t="str">
        <f>IF(J12="","",J12)</f>
        <v>3. 12. 2025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6.9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15.2" customHeight="1">
      <c r="A122" s="34"/>
      <c r="B122" s="35"/>
      <c r="C122" s="28" t="s">
        <v>30</v>
      </c>
      <c r="D122" s="36"/>
      <c r="E122" s="36"/>
      <c r="F122" s="26" t="str">
        <f>E15</f>
        <v>Vodovody a kanalizace Břeclav, a.s.</v>
      </c>
      <c r="G122" s="36"/>
      <c r="H122" s="36"/>
      <c r="I122" s="28" t="s">
        <v>37</v>
      </c>
      <c r="J122" s="32" t="str">
        <f>E21</f>
        <v>Jiří Třináctý, DiS.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>
      <c r="A123" s="34"/>
      <c r="B123" s="35"/>
      <c r="C123" s="28" t="s">
        <v>35</v>
      </c>
      <c r="D123" s="36"/>
      <c r="E123" s="36"/>
      <c r="F123" s="26" t="str">
        <f>IF(E18="","",E18)</f>
        <v>Vyplň údaj</v>
      </c>
      <c r="G123" s="36"/>
      <c r="H123" s="36"/>
      <c r="I123" s="28" t="s">
        <v>41</v>
      </c>
      <c r="J123" s="32" t="str">
        <f>E24</f>
        <v>Jiří Třináctý, DiS.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0.3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11" customFormat="1" ht="29.25" customHeight="1">
      <c r="A125" s="161"/>
      <c r="B125" s="162"/>
      <c r="C125" s="163" t="s">
        <v>127</v>
      </c>
      <c r="D125" s="164" t="s">
        <v>68</v>
      </c>
      <c r="E125" s="164" t="s">
        <v>64</v>
      </c>
      <c r="F125" s="164" t="s">
        <v>65</v>
      </c>
      <c r="G125" s="164" t="s">
        <v>128</v>
      </c>
      <c r="H125" s="164" t="s">
        <v>129</v>
      </c>
      <c r="I125" s="164" t="s">
        <v>130</v>
      </c>
      <c r="J125" s="164" t="s">
        <v>112</v>
      </c>
      <c r="K125" s="165" t="s">
        <v>131</v>
      </c>
      <c r="L125" s="166"/>
      <c r="M125" s="75" t="s">
        <v>1</v>
      </c>
      <c r="N125" s="76" t="s">
        <v>47</v>
      </c>
      <c r="O125" s="76" t="s">
        <v>132</v>
      </c>
      <c r="P125" s="76" t="s">
        <v>133</v>
      </c>
      <c r="Q125" s="76" t="s">
        <v>134</v>
      </c>
      <c r="R125" s="76" t="s">
        <v>135</v>
      </c>
      <c r="S125" s="76" t="s">
        <v>136</v>
      </c>
      <c r="T125" s="77" t="s">
        <v>137</v>
      </c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</row>
    <row r="126" spans="1:63" s="2" customFormat="1" ht="22.9" customHeight="1">
      <c r="A126" s="34"/>
      <c r="B126" s="35"/>
      <c r="C126" s="82" t="s">
        <v>138</v>
      </c>
      <c r="D126" s="36"/>
      <c r="E126" s="36"/>
      <c r="F126" s="36"/>
      <c r="G126" s="36"/>
      <c r="H126" s="36"/>
      <c r="I126" s="36"/>
      <c r="J126" s="167">
        <f>BK126</f>
        <v>0</v>
      </c>
      <c r="K126" s="36"/>
      <c r="L126" s="39"/>
      <c r="M126" s="78"/>
      <c r="N126" s="168"/>
      <c r="O126" s="79"/>
      <c r="P126" s="169">
        <f>P127</f>
        <v>0</v>
      </c>
      <c r="Q126" s="79"/>
      <c r="R126" s="169">
        <f>R127</f>
        <v>3590.5754087999994</v>
      </c>
      <c r="S126" s="79"/>
      <c r="T126" s="170">
        <f>T127</f>
        <v>800.31439999999998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6" t="s">
        <v>82</v>
      </c>
      <c r="AU126" s="16" t="s">
        <v>114</v>
      </c>
      <c r="BK126" s="171">
        <f>BK127</f>
        <v>0</v>
      </c>
    </row>
    <row r="127" spans="1:63" s="12" customFormat="1" ht="25.9" customHeight="1">
      <c r="B127" s="172"/>
      <c r="C127" s="173"/>
      <c r="D127" s="174" t="s">
        <v>82</v>
      </c>
      <c r="E127" s="175" t="s">
        <v>139</v>
      </c>
      <c r="F127" s="175" t="s">
        <v>140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P128+P177+P180+P185+P200+P205+P254+P271+P278</f>
        <v>0</v>
      </c>
      <c r="Q127" s="180"/>
      <c r="R127" s="181">
        <f>R128+R177+R180+R185+R200+R205+R254+R271+R278</f>
        <v>3590.5754087999994</v>
      </c>
      <c r="S127" s="180"/>
      <c r="T127" s="182">
        <f>T128+T177+T180+T185+T200+T205+T254+T271+T278</f>
        <v>800.31439999999998</v>
      </c>
      <c r="AR127" s="183" t="s">
        <v>91</v>
      </c>
      <c r="AT127" s="184" t="s">
        <v>82</v>
      </c>
      <c r="AU127" s="184" t="s">
        <v>83</v>
      </c>
      <c r="AY127" s="183" t="s">
        <v>141</v>
      </c>
      <c r="BK127" s="185">
        <f>BK128+BK177+BK180+BK185+BK200+BK205+BK254+BK271+BK278</f>
        <v>0</v>
      </c>
    </row>
    <row r="128" spans="1:63" s="12" customFormat="1" ht="22.9" customHeight="1">
      <c r="B128" s="172"/>
      <c r="C128" s="173"/>
      <c r="D128" s="174" t="s">
        <v>82</v>
      </c>
      <c r="E128" s="186" t="s">
        <v>91</v>
      </c>
      <c r="F128" s="186" t="s">
        <v>142</v>
      </c>
      <c r="G128" s="173"/>
      <c r="H128" s="173"/>
      <c r="I128" s="176"/>
      <c r="J128" s="187">
        <f>BK128</f>
        <v>0</v>
      </c>
      <c r="K128" s="173"/>
      <c r="L128" s="178"/>
      <c r="M128" s="179"/>
      <c r="N128" s="180"/>
      <c r="O128" s="180"/>
      <c r="P128" s="181">
        <f>SUM(P129:P176)</f>
        <v>0</v>
      </c>
      <c r="Q128" s="180"/>
      <c r="R128" s="181">
        <f>SUM(R129:R176)</f>
        <v>2882.7678852999998</v>
      </c>
      <c r="S128" s="180"/>
      <c r="T128" s="182">
        <f>SUM(T129:T176)</f>
        <v>491.42660000000001</v>
      </c>
      <c r="AR128" s="183" t="s">
        <v>91</v>
      </c>
      <c r="AT128" s="184" t="s">
        <v>82</v>
      </c>
      <c r="AU128" s="184" t="s">
        <v>91</v>
      </c>
      <c r="AY128" s="183" t="s">
        <v>141</v>
      </c>
      <c r="BK128" s="185">
        <f>SUM(BK129:BK176)</f>
        <v>0</v>
      </c>
    </row>
    <row r="129" spans="1:65" s="2" customFormat="1" ht="16.5" customHeight="1">
      <c r="A129" s="34"/>
      <c r="B129" s="35"/>
      <c r="C129" s="188" t="s">
        <v>91</v>
      </c>
      <c r="D129" s="188" t="s">
        <v>143</v>
      </c>
      <c r="E129" s="189" t="s">
        <v>144</v>
      </c>
      <c r="F129" s="190" t="s">
        <v>145</v>
      </c>
      <c r="G129" s="191" t="s">
        <v>146</v>
      </c>
      <c r="H129" s="192">
        <v>686.35</v>
      </c>
      <c r="I129" s="193"/>
      <c r="J129" s="194">
        <f>ROUND(I129*H129,2)</f>
        <v>0</v>
      </c>
      <c r="K129" s="190" t="s">
        <v>1034</v>
      </c>
      <c r="L129" s="39"/>
      <c r="M129" s="195" t="s">
        <v>1</v>
      </c>
      <c r="N129" s="196" t="s">
        <v>48</v>
      </c>
      <c r="O129" s="71"/>
      <c r="P129" s="197">
        <f>O129*H129</f>
        <v>0</v>
      </c>
      <c r="Q129" s="197">
        <v>0</v>
      </c>
      <c r="R129" s="197">
        <f>Q129*H129</f>
        <v>0</v>
      </c>
      <c r="S129" s="197">
        <v>0.4</v>
      </c>
      <c r="T129" s="198">
        <f>S129*H129</f>
        <v>274.54000000000002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9" t="s">
        <v>147</v>
      </c>
      <c r="AT129" s="199" t="s">
        <v>143</v>
      </c>
      <c r="AU129" s="199" t="s">
        <v>94</v>
      </c>
      <c r="AY129" s="16" t="s">
        <v>141</v>
      </c>
      <c r="BE129" s="200">
        <f>IF(N129="základní",J129,0)</f>
        <v>0</v>
      </c>
      <c r="BF129" s="200">
        <f>IF(N129="snížená",J129,0)</f>
        <v>0</v>
      </c>
      <c r="BG129" s="200">
        <f>IF(N129="zákl. přenesená",J129,0)</f>
        <v>0</v>
      </c>
      <c r="BH129" s="200">
        <f>IF(N129="sníž. přenesená",J129,0)</f>
        <v>0</v>
      </c>
      <c r="BI129" s="200">
        <f>IF(N129="nulová",J129,0)</f>
        <v>0</v>
      </c>
      <c r="BJ129" s="16" t="s">
        <v>91</v>
      </c>
      <c r="BK129" s="200">
        <f>ROUND(I129*H129,2)</f>
        <v>0</v>
      </c>
      <c r="BL129" s="16" t="s">
        <v>147</v>
      </c>
      <c r="BM129" s="199" t="s">
        <v>148</v>
      </c>
    </row>
    <row r="130" spans="1:65" s="13" customFormat="1">
      <c r="B130" s="201"/>
      <c r="C130" s="202"/>
      <c r="D130" s="203" t="s">
        <v>149</v>
      </c>
      <c r="E130" s="204" t="s">
        <v>1</v>
      </c>
      <c r="F130" s="205" t="s">
        <v>150</v>
      </c>
      <c r="G130" s="202"/>
      <c r="H130" s="206">
        <v>190</v>
      </c>
      <c r="I130" s="207"/>
      <c r="J130" s="202"/>
      <c r="K130" s="202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149</v>
      </c>
      <c r="AU130" s="212" t="s">
        <v>94</v>
      </c>
      <c r="AV130" s="13" t="s">
        <v>94</v>
      </c>
      <c r="AW130" s="13" t="s">
        <v>40</v>
      </c>
      <c r="AX130" s="13" t="s">
        <v>83</v>
      </c>
      <c r="AY130" s="212" t="s">
        <v>141</v>
      </c>
    </row>
    <row r="131" spans="1:65" s="13" customFormat="1">
      <c r="B131" s="201"/>
      <c r="C131" s="202"/>
      <c r="D131" s="203" t="s">
        <v>149</v>
      </c>
      <c r="E131" s="204" t="s">
        <v>1</v>
      </c>
      <c r="F131" s="205" t="s">
        <v>151</v>
      </c>
      <c r="G131" s="202"/>
      <c r="H131" s="206">
        <v>496.35</v>
      </c>
      <c r="I131" s="207"/>
      <c r="J131" s="202"/>
      <c r="K131" s="202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149</v>
      </c>
      <c r="AU131" s="212" t="s">
        <v>94</v>
      </c>
      <c r="AV131" s="13" t="s">
        <v>94</v>
      </c>
      <c r="AW131" s="13" t="s">
        <v>40</v>
      </c>
      <c r="AX131" s="13" t="s">
        <v>83</v>
      </c>
      <c r="AY131" s="212" t="s">
        <v>141</v>
      </c>
    </row>
    <row r="132" spans="1:65" s="14" customFormat="1">
      <c r="B132" s="213"/>
      <c r="C132" s="214"/>
      <c r="D132" s="203" t="s">
        <v>149</v>
      </c>
      <c r="E132" s="215" t="s">
        <v>1</v>
      </c>
      <c r="F132" s="216" t="s">
        <v>152</v>
      </c>
      <c r="G132" s="214"/>
      <c r="H132" s="217">
        <v>686.35</v>
      </c>
      <c r="I132" s="218"/>
      <c r="J132" s="214"/>
      <c r="K132" s="214"/>
      <c r="L132" s="219"/>
      <c r="M132" s="220"/>
      <c r="N132" s="221"/>
      <c r="O132" s="221"/>
      <c r="P132" s="221"/>
      <c r="Q132" s="221"/>
      <c r="R132" s="221"/>
      <c r="S132" s="221"/>
      <c r="T132" s="222"/>
      <c r="AT132" s="223" t="s">
        <v>149</v>
      </c>
      <c r="AU132" s="223" t="s">
        <v>94</v>
      </c>
      <c r="AV132" s="14" t="s">
        <v>147</v>
      </c>
      <c r="AW132" s="14" t="s">
        <v>40</v>
      </c>
      <c r="AX132" s="14" t="s">
        <v>91</v>
      </c>
      <c r="AY132" s="223" t="s">
        <v>141</v>
      </c>
    </row>
    <row r="133" spans="1:65" s="2" customFormat="1" ht="16.5" customHeight="1">
      <c r="A133" s="34"/>
      <c r="B133" s="35"/>
      <c r="C133" s="188" t="s">
        <v>94</v>
      </c>
      <c r="D133" s="188" t="s">
        <v>143</v>
      </c>
      <c r="E133" s="189" t="s">
        <v>153</v>
      </c>
      <c r="F133" s="190" t="s">
        <v>154</v>
      </c>
      <c r="G133" s="191" t="s">
        <v>146</v>
      </c>
      <c r="H133" s="192">
        <v>686.35</v>
      </c>
      <c r="I133" s="193"/>
      <c r="J133" s="194">
        <f>ROUND(I133*H133,2)</f>
        <v>0</v>
      </c>
      <c r="K133" s="190" t="s">
        <v>1034</v>
      </c>
      <c r="L133" s="39"/>
      <c r="M133" s="195" t="s">
        <v>1</v>
      </c>
      <c r="N133" s="196" t="s">
        <v>48</v>
      </c>
      <c r="O133" s="71"/>
      <c r="P133" s="197">
        <f>O133*H133</f>
        <v>0</v>
      </c>
      <c r="Q133" s="197">
        <v>0</v>
      </c>
      <c r="R133" s="197">
        <f>Q133*H133</f>
        <v>0</v>
      </c>
      <c r="S133" s="197">
        <v>0.316</v>
      </c>
      <c r="T133" s="198">
        <f>S133*H133</f>
        <v>216.88660000000002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147</v>
      </c>
      <c r="AT133" s="199" t="s">
        <v>143</v>
      </c>
      <c r="AU133" s="199" t="s">
        <v>94</v>
      </c>
      <c r="AY133" s="16" t="s">
        <v>141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6" t="s">
        <v>91</v>
      </c>
      <c r="BK133" s="200">
        <f>ROUND(I133*H133,2)</f>
        <v>0</v>
      </c>
      <c r="BL133" s="16" t="s">
        <v>147</v>
      </c>
      <c r="BM133" s="199" t="s">
        <v>155</v>
      </c>
    </row>
    <row r="134" spans="1:65" s="13" customFormat="1">
      <c r="B134" s="201"/>
      <c r="C134" s="202"/>
      <c r="D134" s="203" t="s">
        <v>149</v>
      </c>
      <c r="E134" s="204" t="s">
        <v>1</v>
      </c>
      <c r="F134" s="205" t="s">
        <v>150</v>
      </c>
      <c r="G134" s="202"/>
      <c r="H134" s="206">
        <v>190</v>
      </c>
      <c r="I134" s="207"/>
      <c r="J134" s="202"/>
      <c r="K134" s="202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149</v>
      </c>
      <c r="AU134" s="212" t="s">
        <v>94</v>
      </c>
      <c r="AV134" s="13" t="s">
        <v>94</v>
      </c>
      <c r="AW134" s="13" t="s">
        <v>40</v>
      </c>
      <c r="AX134" s="13" t="s">
        <v>83</v>
      </c>
      <c r="AY134" s="212" t="s">
        <v>141</v>
      </c>
    </row>
    <row r="135" spans="1:65" s="13" customFormat="1">
      <c r="B135" s="201"/>
      <c r="C135" s="202"/>
      <c r="D135" s="203" t="s">
        <v>149</v>
      </c>
      <c r="E135" s="204" t="s">
        <v>1</v>
      </c>
      <c r="F135" s="205" t="s">
        <v>151</v>
      </c>
      <c r="G135" s="202"/>
      <c r="H135" s="206">
        <v>496.35</v>
      </c>
      <c r="I135" s="207"/>
      <c r="J135" s="202"/>
      <c r="K135" s="202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149</v>
      </c>
      <c r="AU135" s="212" t="s">
        <v>94</v>
      </c>
      <c r="AV135" s="13" t="s">
        <v>94</v>
      </c>
      <c r="AW135" s="13" t="s">
        <v>40</v>
      </c>
      <c r="AX135" s="13" t="s">
        <v>83</v>
      </c>
      <c r="AY135" s="212" t="s">
        <v>141</v>
      </c>
    </row>
    <row r="136" spans="1:65" s="14" customFormat="1">
      <c r="B136" s="213"/>
      <c r="C136" s="214"/>
      <c r="D136" s="203" t="s">
        <v>149</v>
      </c>
      <c r="E136" s="215" t="s">
        <v>1</v>
      </c>
      <c r="F136" s="216" t="s">
        <v>152</v>
      </c>
      <c r="G136" s="214"/>
      <c r="H136" s="217">
        <v>686.35</v>
      </c>
      <c r="I136" s="218"/>
      <c r="J136" s="214"/>
      <c r="K136" s="214"/>
      <c r="L136" s="219"/>
      <c r="M136" s="220"/>
      <c r="N136" s="221"/>
      <c r="O136" s="221"/>
      <c r="P136" s="221"/>
      <c r="Q136" s="221"/>
      <c r="R136" s="221"/>
      <c r="S136" s="221"/>
      <c r="T136" s="222"/>
      <c r="AT136" s="223" t="s">
        <v>149</v>
      </c>
      <c r="AU136" s="223" t="s">
        <v>94</v>
      </c>
      <c r="AV136" s="14" t="s">
        <v>147</v>
      </c>
      <c r="AW136" s="14" t="s">
        <v>40</v>
      </c>
      <c r="AX136" s="14" t="s">
        <v>91</v>
      </c>
      <c r="AY136" s="223" t="s">
        <v>141</v>
      </c>
    </row>
    <row r="137" spans="1:65" s="2" customFormat="1" ht="16.5" customHeight="1">
      <c r="A137" s="34"/>
      <c r="B137" s="35"/>
      <c r="C137" s="188" t="s">
        <v>156</v>
      </c>
      <c r="D137" s="188" t="s">
        <v>143</v>
      </c>
      <c r="E137" s="189" t="s">
        <v>157</v>
      </c>
      <c r="F137" s="190" t="s">
        <v>158</v>
      </c>
      <c r="G137" s="191" t="s">
        <v>159</v>
      </c>
      <c r="H137" s="192">
        <v>1440</v>
      </c>
      <c r="I137" s="193"/>
      <c r="J137" s="194">
        <f>ROUND(I137*H137,2)</f>
        <v>0</v>
      </c>
      <c r="K137" s="190" t="s">
        <v>1034</v>
      </c>
      <c r="L137" s="39"/>
      <c r="M137" s="195" t="s">
        <v>1</v>
      </c>
      <c r="N137" s="196" t="s">
        <v>48</v>
      </c>
      <c r="O137" s="71"/>
      <c r="P137" s="197">
        <f>O137*H137</f>
        <v>0</v>
      </c>
      <c r="Q137" s="197">
        <v>4.0000000000000003E-5</v>
      </c>
      <c r="R137" s="197">
        <f>Q137*H137</f>
        <v>5.7600000000000005E-2</v>
      </c>
      <c r="S137" s="197">
        <v>0</v>
      </c>
      <c r="T137" s="19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147</v>
      </c>
      <c r="AT137" s="199" t="s">
        <v>143</v>
      </c>
      <c r="AU137" s="199" t="s">
        <v>94</v>
      </c>
      <c r="AY137" s="16" t="s">
        <v>141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6" t="s">
        <v>91</v>
      </c>
      <c r="BK137" s="200">
        <f>ROUND(I137*H137,2)</f>
        <v>0</v>
      </c>
      <c r="BL137" s="16" t="s">
        <v>147</v>
      </c>
      <c r="BM137" s="199" t="s">
        <v>160</v>
      </c>
    </row>
    <row r="138" spans="1:65" s="13" customFormat="1">
      <c r="B138" s="201"/>
      <c r="C138" s="202"/>
      <c r="D138" s="203" t="s">
        <v>149</v>
      </c>
      <c r="E138" s="204" t="s">
        <v>1</v>
      </c>
      <c r="F138" s="205" t="s">
        <v>161</v>
      </c>
      <c r="G138" s="202"/>
      <c r="H138" s="206">
        <v>1440</v>
      </c>
      <c r="I138" s="207"/>
      <c r="J138" s="202"/>
      <c r="K138" s="202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149</v>
      </c>
      <c r="AU138" s="212" t="s">
        <v>94</v>
      </c>
      <c r="AV138" s="13" t="s">
        <v>94</v>
      </c>
      <c r="AW138" s="13" t="s">
        <v>40</v>
      </c>
      <c r="AX138" s="13" t="s">
        <v>91</v>
      </c>
      <c r="AY138" s="212" t="s">
        <v>141</v>
      </c>
    </row>
    <row r="139" spans="1:65" s="2" customFormat="1" ht="16.5" customHeight="1">
      <c r="A139" s="34"/>
      <c r="B139" s="35"/>
      <c r="C139" s="188" t="s">
        <v>147</v>
      </c>
      <c r="D139" s="188" t="s">
        <v>143</v>
      </c>
      <c r="E139" s="189" t="s">
        <v>162</v>
      </c>
      <c r="F139" s="190" t="s">
        <v>163</v>
      </c>
      <c r="G139" s="191" t="s">
        <v>164</v>
      </c>
      <c r="H139" s="192">
        <v>60</v>
      </c>
      <c r="I139" s="193"/>
      <c r="J139" s="194">
        <f>ROUND(I139*H139,2)</f>
        <v>0</v>
      </c>
      <c r="K139" s="190" t="s">
        <v>1034</v>
      </c>
      <c r="L139" s="39"/>
      <c r="M139" s="195" t="s">
        <v>1</v>
      </c>
      <c r="N139" s="196" t="s">
        <v>48</v>
      </c>
      <c r="O139" s="71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147</v>
      </c>
      <c r="AT139" s="199" t="s">
        <v>143</v>
      </c>
      <c r="AU139" s="199" t="s">
        <v>94</v>
      </c>
      <c r="AY139" s="16" t="s">
        <v>141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6" t="s">
        <v>91</v>
      </c>
      <c r="BK139" s="200">
        <f>ROUND(I139*H139,2)</f>
        <v>0</v>
      </c>
      <c r="BL139" s="16" t="s">
        <v>147</v>
      </c>
      <c r="BM139" s="199" t="s">
        <v>165</v>
      </c>
    </row>
    <row r="140" spans="1:65" s="13" customFormat="1">
      <c r="B140" s="201"/>
      <c r="C140" s="202"/>
      <c r="D140" s="203" t="s">
        <v>149</v>
      </c>
      <c r="E140" s="204" t="s">
        <v>1</v>
      </c>
      <c r="F140" s="205" t="s">
        <v>166</v>
      </c>
      <c r="G140" s="202"/>
      <c r="H140" s="206">
        <v>60</v>
      </c>
      <c r="I140" s="207"/>
      <c r="J140" s="202"/>
      <c r="K140" s="202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149</v>
      </c>
      <c r="AU140" s="212" t="s">
        <v>94</v>
      </c>
      <c r="AV140" s="13" t="s">
        <v>94</v>
      </c>
      <c r="AW140" s="13" t="s">
        <v>40</v>
      </c>
      <c r="AX140" s="13" t="s">
        <v>91</v>
      </c>
      <c r="AY140" s="212" t="s">
        <v>141</v>
      </c>
    </row>
    <row r="141" spans="1:65" s="2" customFormat="1" ht="16.5" customHeight="1">
      <c r="A141" s="34"/>
      <c r="B141" s="35"/>
      <c r="C141" s="188" t="s">
        <v>167</v>
      </c>
      <c r="D141" s="188" t="s">
        <v>143</v>
      </c>
      <c r="E141" s="189" t="s">
        <v>168</v>
      </c>
      <c r="F141" s="190" t="s">
        <v>169</v>
      </c>
      <c r="G141" s="191" t="s">
        <v>170</v>
      </c>
      <c r="H141" s="192">
        <v>18</v>
      </c>
      <c r="I141" s="193"/>
      <c r="J141" s="194">
        <f>ROUND(I141*H141,2)</f>
        <v>0</v>
      </c>
      <c r="K141" s="190" t="s">
        <v>1034</v>
      </c>
      <c r="L141" s="39"/>
      <c r="M141" s="195" t="s">
        <v>1</v>
      </c>
      <c r="N141" s="196" t="s">
        <v>48</v>
      </c>
      <c r="O141" s="71"/>
      <c r="P141" s="197">
        <f>O141*H141</f>
        <v>0</v>
      </c>
      <c r="Q141" s="197">
        <v>8.6899999999999998E-3</v>
      </c>
      <c r="R141" s="197">
        <f>Q141*H141</f>
        <v>0.15642</v>
      </c>
      <c r="S141" s="197">
        <v>0</v>
      </c>
      <c r="T141" s="19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9" t="s">
        <v>147</v>
      </c>
      <c r="AT141" s="199" t="s">
        <v>143</v>
      </c>
      <c r="AU141" s="199" t="s">
        <v>94</v>
      </c>
      <c r="AY141" s="16" t="s">
        <v>141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6" t="s">
        <v>91</v>
      </c>
      <c r="BK141" s="200">
        <f>ROUND(I141*H141,2)</f>
        <v>0</v>
      </c>
      <c r="BL141" s="16" t="s">
        <v>147</v>
      </c>
      <c r="BM141" s="199" t="s">
        <v>171</v>
      </c>
    </row>
    <row r="142" spans="1:65" s="13" customFormat="1">
      <c r="B142" s="201"/>
      <c r="C142" s="202"/>
      <c r="D142" s="203" t="s">
        <v>149</v>
      </c>
      <c r="E142" s="204" t="s">
        <v>1</v>
      </c>
      <c r="F142" s="205" t="s">
        <v>172</v>
      </c>
      <c r="G142" s="202"/>
      <c r="H142" s="206">
        <v>18</v>
      </c>
      <c r="I142" s="207"/>
      <c r="J142" s="202"/>
      <c r="K142" s="202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149</v>
      </c>
      <c r="AU142" s="212" t="s">
        <v>94</v>
      </c>
      <c r="AV142" s="13" t="s">
        <v>94</v>
      </c>
      <c r="AW142" s="13" t="s">
        <v>40</v>
      </c>
      <c r="AX142" s="13" t="s">
        <v>91</v>
      </c>
      <c r="AY142" s="212" t="s">
        <v>141</v>
      </c>
    </row>
    <row r="143" spans="1:65" s="2" customFormat="1" ht="16.5" customHeight="1">
      <c r="A143" s="34"/>
      <c r="B143" s="35"/>
      <c r="C143" s="188" t="s">
        <v>173</v>
      </c>
      <c r="D143" s="188" t="s">
        <v>143</v>
      </c>
      <c r="E143" s="189" t="s">
        <v>174</v>
      </c>
      <c r="F143" s="190" t="s">
        <v>175</v>
      </c>
      <c r="G143" s="191" t="s">
        <v>170</v>
      </c>
      <c r="H143" s="192">
        <v>4</v>
      </c>
      <c r="I143" s="193"/>
      <c r="J143" s="194">
        <f>ROUND(I143*H143,2)</f>
        <v>0</v>
      </c>
      <c r="K143" s="190" t="s">
        <v>1034</v>
      </c>
      <c r="L143" s="39"/>
      <c r="M143" s="195" t="s">
        <v>1</v>
      </c>
      <c r="N143" s="196" t="s">
        <v>48</v>
      </c>
      <c r="O143" s="71"/>
      <c r="P143" s="197">
        <f>O143*H143</f>
        <v>0</v>
      </c>
      <c r="Q143" s="197">
        <v>3.6900000000000002E-2</v>
      </c>
      <c r="R143" s="197">
        <f>Q143*H143</f>
        <v>0.14760000000000001</v>
      </c>
      <c r="S143" s="197">
        <v>0</v>
      </c>
      <c r="T143" s="19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9" t="s">
        <v>147</v>
      </c>
      <c r="AT143" s="199" t="s">
        <v>143</v>
      </c>
      <c r="AU143" s="199" t="s">
        <v>94</v>
      </c>
      <c r="AY143" s="16" t="s">
        <v>141</v>
      </c>
      <c r="BE143" s="200">
        <f>IF(N143="základní",J143,0)</f>
        <v>0</v>
      </c>
      <c r="BF143" s="200">
        <f>IF(N143="snížená",J143,0)</f>
        <v>0</v>
      </c>
      <c r="BG143" s="200">
        <f>IF(N143="zákl. přenesená",J143,0)</f>
        <v>0</v>
      </c>
      <c r="BH143" s="200">
        <f>IF(N143="sníž. přenesená",J143,0)</f>
        <v>0</v>
      </c>
      <c r="BI143" s="200">
        <f>IF(N143="nulová",J143,0)</f>
        <v>0</v>
      </c>
      <c r="BJ143" s="16" t="s">
        <v>91</v>
      </c>
      <c r="BK143" s="200">
        <f>ROUND(I143*H143,2)</f>
        <v>0</v>
      </c>
      <c r="BL143" s="16" t="s">
        <v>147</v>
      </c>
      <c r="BM143" s="199" t="s">
        <v>176</v>
      </c>
    </row>
    <row r="144" spans="1:65" s="13" customFormat="1">
      <c r="B144" s="201"/>
      <c r="C144" s="202"/>
      <c r="D144" s="203" t="s">
        <v>149</v>
      </c>
      <c r="E144" s="204" t="s">
        <v>1</v>
      </c>
      <c r="F144" s="205" t="s">
        <v>177</v>
      </c>
      <c r="G144" s="202"/>
      <c r="H144" s="206">
        <v>4</v>
      </c>
      <c r="I144" s="207"/>
      <c r="J144" s="202"/>
      <c r="K144" s="202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149</v>
      </c>
      <c r="AU144" s="212" t="s">
        <v>94</v>
      </c>
      <c r="AV144" s="13" t="s">
        <v>94</v>
      </c>
      <c r="AW144" s="13" t="s">
        <v>40</v>
      </c>
      <c r="AX144" s="13" t="s">
        <v>91</v>
      </c>
      <c r="AY144" s="212" t="s">
        <v>141</v>
      </c>
    </row>
    <row r="145" spans="1:65" s="2" customFormat="1" ht="16.5" customHeight="1">
      <c r="A145" s="34"/>
      <c r="B145" s="35"/>
      <c r="C145" s="188" t="s">
        <v>178</v>
      </c>
      <c r="D145" s="188" t="s">
        <v>143</v>
      </c>
      <c r="E145" s="189" t="s">
        <v>179</v>
      </c>
      <c r="F145" s="190" t="s">
        <v>180</v>
      </c>
      <c r="G145" s="191" t="s">
        <v>170</v>
      </c>
      <c r="H145" s="192">
        <v>2</v>
      </c>
      <c r="I145" s="193"/>
      <c r="J145" s="194">
        <f>ROUND(I145*H145,2)</f>
        <v>0</v>
      </c>
      <c r="K145" s="190" t="s">
        <v>1034</v>
      </c>
      <c r="L145" s="39"/>
      <c r="M145" s="195" t="s">
        <v>1</v>
      </c>
      <c r="N145" s="196" t="s">
        <v>48</v>
      </c>
      <c r="O145" s="71"/>
      <c r="P145" s="197">
        <f>O145*H145</f>
        <v>0</v>
      </c>
      <c r="Q145" s="197">
        <v>3.6900000000000002E-2</v>
      </c>
      <c r="R145" s="197">
        <f>Q145*H145</f>
        <v>7.3800000000000004E-2</v>
      </c>
      <c r="S145" s="197">
        <v>0</v>
      </c>
      <c r="T145" s="19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9" t="s">
        <v>147</v>
      </c>
      <c r="AT145" s="199" t="s">
        <v>143</v>
      </c>
      <c r="AU145" s="199" t="s">
        <v>94</v>
      </c>
      <c r="AY145" s="16" t="s">
        <v>141</v>
      </c>
      <c r="BE145" s="200">
        <f>IF(N145="základní",J145,0)</f>
        <v>0</v>
      </c>
      <c r="BF145" s="200">
        <f>IF(N145="snížená",J145,0)</f>
        <v>0</v>
      </c>
      <c r="BG145" s="200">
        <f>IF(N145="zákl. přenesená",J145,0)</f>
        <v>0</v>
      </c>
      <c r="BH145" s="200">
        <f>IF(N145="sníž. přenesená",J145,0)</f>
        <v>0</v>
      </c>
      <c r="BI145" s="200">
        <f>IF(N145="nulová",J145,0)</f>
        <v>0</v>
      </c>
      <c r="BJ145" s="16" t="s">
        <v>91</v>
      </c>
      <c r="BK145" s="200">
        <f>ROUND(I145*H145,2)</f>
        <v>0</v>
      </c>
      <c r="BL145" s="16" t="s">
        <v>147</v>
      </c>
      <c r="BM145" s="199" t="s">
        <v>181</v>
      </c>
    </row>
    <row r="146" spans="1:65" s="13" customFormat="1">
      <c r="B146" s="201"/>
      <c r="C146" s="202"/>
      <c r="D146" s="203" t="s">
        <v>149</v>
      </c>
      <c r="E146" s="204" t="s">
        <v>1</v>
      </c>
      <c r="F146" s="205" t="s">
        <v>182</v>
      </c>
      <c r="G146" s="202"/>
      <c r="H146" s="206">
        <v>2</v>
      </c>
      <c r="I146" s="207"/>
      <c r="J146" s="202"/>
      <c r="K146" s="202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149</v>
      </c>
      <c r="AU146" s="212" t="s">
        <v>94</v>
      </c>
      <c r="AV146" s="13" t="s">
        <v>94</v>
      </c>
      <c r="AW146" s="13" t="s">
        <v>40</v>
      </c>
      <c r="AX146" s="13" t="s">
        <v>91</v>
      </c>
      <c r="AY146" s="212" t="s">
        <v>141</v>
      </c>
    </row>
    <row r="147" spans="1:65" s="2" customFormat="1" ht="21.75" customHeight="1">
      <c r="A147" s="34"/>
      <c r="B147" s="35"/>
      <c r="C147" s="188" t="s">
        <v>183</v>
      </c>
      <c r="D147" s="188" t="s">
        <v>143</v>
      </c>
      <c r="E147" s="189" t="s">
        <v>184</v>
      </c>
      <c r="F147" s="190" t="s">
        <v>185</v>
      </c>
      <c r="G147" s="191" t="s">
        <v>186</v>
      </c>
      <c r="H147" s="192">
        <v>102.953</v>
      </c>
      <c r="I147" s="193"/>
      <c r="J147" s="194">
        <f>ROUND(I147*H147,2)</f>
        <v>0</v>
      </c>
      <c r="K147" s="190" t="s">
        <v>1034</v>
      </c>
      <c r="L147" s="39"/>
      <c r="M147" s="195" t="s">
        <v>1</v>
      </c>
      <c r="N147" s="196" t="s">
        <v>48</v>
      </c>
      <c r="O147" s="71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9" t="s">
        <v>147</v>
      </c>
      <c r="AT147" s="199" t="s">
        <v>143</v>
      </c>
      <c r="AU147" s="199" t="s">
        <v>94</v>
      </c>
      <c r="AY147" s="16" t="s">
        <v>141</v>
      </c>
      <c r="BE147" s="200">
        <f>IF(N147="základní",J147,0)</f>
        <v>0</v>
      </c>
      <c r="BF147" s="200">
        <f>IF(N147="snížená",J147,0)</f>
        <v>0</v>
      </c>
      <c r="BG147" s="200">
        <f>IF(N147="zákl. přenesená",J147,0)</f>
        <v>0</v>
      </c>
      <c r="BH147" s="200">
        <f>IF(N147="sníž. přenesená",J147,0)</f>
        <v>0</v>
      </c>
      <c r="BI147" s="200">
        <f>IF(N147="nulová",J147,0)</f>
        <v>0</v>
      </c>
      <c r="BJ147" s="16" t="s">
        <v>91</v>
      </c>
      <c r="BK147" s="200">
        <f>ROUND(I147*H147,2)</f>
        <v>0</v>
      </c>
      <c r="BL147" s="16" t="s">
        <v>147</v>
      </c>
      <c r="BM147" s="199" t="s">
        <v>187</v>
      </c>
    </row>
    <row r="148" spans="1:65" s="13" customFormat="1">
      <c r="B148" s="201"/>
      <c r="C148" s="202"/>
      <c r="D148" s="203" t="s">
        <v>149</v>
      </c>
      <c r="E148" s="204" t="s">
        <v>1</v>
      </c>
      <c r="F148" s="205" t="s">
        <v>188</v>
      </c>
      <c r="G148" s="202"/>
      <c r="H148" s="206">
        <v>102.953</v>
      </c>
      <c r="I148" s="207"/>
      <c r="J148" s="202"/>
      <c r="K148" s="202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149</v>
      </c>
      <c r="AU148" s="212" t="s">
        <v>94</v>
      </c>
      <c r="AV148" s="13" t="s">
        <v>94</v>
      </c>
      <c r="AW148" s="13" t="s">
        <v>40</v>
      </c>
      <c r="AX148" s="13" t="s">
        <v>91</v>
      </c>
      <c r="AY148" s="212" t="s">
        <v>141</v>
      </c>
    </row>
    <row r="149" spans="1:65" s="2" customFormat="1" ht="16.5" customHeight="1">
      <c r="A149" s="34"/>
      <c r="B149" s="35"/>
      <c r="C149" s="188" t="s">
        <v>189</v>
      </c>
      <c r="D149" s="188" t="s">
        <v>143</v>
      </c>
      <c r="E149" s="189" t="s">
        <v>190</v>
      </c>
      <c r="F149" s="190" t="s">
        <v>191</v>
      </c>
      <c r="G149" s="191" t="s">
        <v>186</v>
      </c>
      <c r="H149" s="192">
        <v>64.8</v>
      </c>
      <c r="I149" s="193"/>
      <c r="J149" s="194">
        <f>ROUND(I149*H149,2)</f>
        <v>0</v>
      </c>
      <c r="K149" s="190" t="s">
        <v>1034</v>
      </c>
      <c r="L149" s="39"/>
      <c r="M149" s="195" t="s">
        <v>1</v>
      </c>
      <c r="N149" s="196" t="s">
        <v>48</v>
      </c>
      <c r="O149" s="71"/>
      <c r="P149" s="197">
        <f>O149*H149</f>
        <v>0</v>
      </c>
      <c r="Q149" s="197">
        <v>0</v>
      </c>
      <c r="R149" s="197">
        <f>Q149*H149</f>
        <v>0</v>
      </c>
      <c r="S149" s="197">
        <v>0</v>
      </c>
      <c r="T149" s="19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9" t="s">
        <v>147</v>
      </c>
      <c r="AT149" s="199" t="s">
        <v>143</v>
      </c>
      <c r="AU149" s="199" t="s">
        <v>94</v>
      </c>
      <c r="AY149" s="16" t="s">
        <v>141</v>
      </c>
      <c r="BE149" s="200">
        <f>IF(N149="základní",J149,0)</f>
        <v>0</v>
      </c>
      <c r="BF149" s="200">
        <f>IF(N149="snížená",J149,0)</f>
        <v>0</v>
      </c>
      <c r="BG149" s="200">
        <f>IF(N149="zákl. přenesená",J149,0)</f>
        <v>0</v>
      </c>
      <c r="BH149" s="200">
        <f>IF(N149="sníž. přenesená",J149,0)</f>
        <v>0</v>
      </c>
      <c r="BI149" s="200">
        <f>IF(N149="nulová",J149,0)</f>
        <v>0</v>
      </c>
      <c r="BJ149" s="16" t="s">
        <v>91</v>
      </c>
      <c r="BK149" s="200">
        <f>ROUND(I149*H149,2)</f>
        <v>0</v>
      </c>
      <c r="BL149" s="16" t="s">
        <v>147</v>
      </c>
      <c r="BM149" s="199" t="s">
        <v>192</v>
      </c>
    </row>
    <row r="150" spans="1:65" s="13" customFormat="1">
      <c r="B150" s="201"/>
      <c r="C150" s="202"/>
      <c r="D150" s="203" t="s">
        <v>149</v>
      </c>
      <c r="E150" s="204" t="s">
        <v>1</v>
      </c>
      <c r="F150" s="205" t="s">
        <v>193</v>
      </c>
      <c r="G150" s="202"/>
      <c r="H150" s="206">
        <v>64.8</v>
      </c>
      <c r="I150" s="207"/>
      <c r="J150" s="202"/>
      <c r="K150" s="202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149</v>
      </c>
      <c r="AU150" s="212" t="s">
        <v>94</v>
      </c>
      <c r="AV150" s="13" t="s">
        <v>94</v>
      </c>
      <c r="AW150" s="13" t="s">
        <v>40</v>
      </c>
      <c r="AX150" s="13" t="s">
        <v>91</v>
      </c>
      <c r="AY150" s="212" t="s">
        <v>141</v>
      </c>
    </row>
    <row r="151" spans="1:65" s="2" customFormat="1" ht="21.75" customHeight="1">
      <c r="A151" s="34"/>
      <c r="B151" s="35"/>
      <c r="C151" s="188" t="s">
        <v>194</v>
      </c>
      <c r="D151" s="188" t="s">
        <v>143</v>
      </c>
      <c r="E151" s="189" t="s">
        <v>195</v>
      </c>
      <c r="F151" s="190" t="s">
        <v>196</v>
      </c>
      <c r="G151" s="191" t="s">
        <v>186</v>
      </c>
      <c r="H151" s="192">
        <v>1824.18</v>
      </c>
      <c r="I151" s="193"/>
      <c r="J151" s="194">
        <f>ROUND(I151*H151,2)</f>
        <v>0</v>
      </c>
      <c r="K151" s="190" t="s">
        <v>1034</v>
      </c>
      <c r="L151" s="39"/>
      <c r="M151" s="195" t="s">
        <v>1</v>
      </c>
      <c r="N151" s="196" t="s">
        <v>48</v>
      </c>
      <c r="O151" s="71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9" t="s">
        <v>147</v>
      </c>
      <c r="AT151" s="199" t="s">
        <v>143</v>
      </c>
      <c r="AU151" s="199" t="s">
        <v>94</v>
      </c>
      <c r="AY151" s="16" t="s">
        <v>141</v>
      </c>
      <c r="BE151" s="200">
        <f>IF(N151="základní",J151,0)</f>
        <v>0</v>
      </c>
      <c r="BF151" s="200">
        <f>IF(N151="snížená",J151,0)</f>
        <v>0</v>
      </c>
      <c r="BG151" s="200">
        <f>IF(N151="zákl. přenesená",J151,0)</f>
        <v>0</v>
      </c>
      <c r="BH151" s="200">
        <f>IF(N151="sníž. přenesená",J151,0)</f>
        <v>0</v>
      </c>
      <c r="BI151" s="200">
        <f>IF(N151="nulová",J151,0)</f>
        <v>0</v>
      </c>
      <c r="BJ151" s="16" t="s">
        <v>91</v>
      </c>
      <c r="BK151" s="200">
        <f>ROUND(I151*H151,2)</f>
        <v>0</v>
      </c>
      <c r="BL151" s="16" t="s">
        <v>147</v>
      </c>
      <c r="BM151" s="199" t="s">
        <v>197</v>
      </c>
    </row>
    <row r="152" spans="1:65" s="13" customFormat="1">
      <c r="B152" s="201"/>
      <c r="C152" s="202"/>
      <c r="D152" s="203" t="s">
        <v>149</v>
      </c>
      <c r="E152" s="204" t="s">
        <v>1</v>
      </c>
      <c r="F152" s="205" t="s">
        <v>198</v>
      </c>
      <c r="G152" s="202"/>
      <c r="H152" s="206">
        <v>1444.18</v>
      </c>
      <c r="I152" s="207"/>
      <c r="J152" s="202"/>
      <c r="K152" s="202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149</v>
      </c>
      <c r="AU152" s="212" t="s">
        <v>94</v>
      </c>
      <c r="AV152" s="13" t="s">
        <v>94</v>
      </c>
      <c r="AW152" s="13" t="s">
        <v>40</v>
      </c>
      <c r="AX152" s="13" t="s">
        <v>83</v>
      </c>
      <c r="AY152" s="212" t="s">
        <v>141</v>
      </c>
    </row>
    <row r="153" spans="1:65" s="13" customFormat="1">
      <c r="B153" s="201"/>
      <c r="C153" s="202"/>
      <c r="D153" s="203" t="s">
        <v>149</v>
      </c>
      <c r="E153" s="204" t="s">
        <v>1</v>
      </c>
      <c r="F153" s="205" t="s">
        <v>199</v>
      </c>
      <c r="G153" s="202"/>
      <c r="H153" s="206">
        <v>380</v>
      </c>
      <c r="I153" s="207"/>
      <c r="J153" s="202"/>
      <c r="K153" s="202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149</v>
      </c>
      <c r="AU153" s="212" t="s">
        <v>94</v>
      </c>
      <c r="AV153" s="13" t="s">
        <v>94</v>
      </c>
      <c r="AW153" s="13" t="s">
        <v>40</v>
      </c>
      <c r="AX153" s="13" t="s">
        <v>83</v>
      </c>
      <c r="AY153" s="212" t="s">
        <v>141</v>
      </c>
    </row>
    <row r="154" spans="1:65" s="14" customFormat="1">
      <c r="B154" s="213"/>
      <c r="C154" s="214"/>
      <c r="D154" s="203" t="s">
        <v>149</v>
      </c>
      <c r="E154" s="215" t="s">
        <v>1</v>
      </c>
      <c r="F154" s="216" t="s">
        <v>152</v>
      </c>
      <c r="G154" s="214"/>
      <c r="H154" s="217">
        <v>1824.18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149</v>
      </c>
      <c r="AU154" s="223" t="s">
        <v>94</v>
      </c>
      <c r="AV154" s="14" t="s">
        <v>147</v>
      </c>
      <c r="AW154" s="14" t="s">
        <v>40</v>
      </c>
      <c r="AX154" s="14" t="s">
        <v>91</v>
      </c>
      <c r="AY154" s="223" t="s">
        <v>141</v>
      </c>
    </row>
    <row r="155" spans="1:65" s="2" customFormat="1" ht="16.5" customHeight="1">
      <c r="A155" s="34"/>
      <c r="B155" s="35"/>
      <c r="C155" s="188" t="s">
        <v>200</v>
      </c>
      <c r="D155" s="188" t="s">
        <v>143</v>
      </c>
      <c r="E155" s="189" t="s">
        <v>201</v>
      </c>
      <c r="F155" s="190" t="s">
        <v>202</v>
      </c>
      <c r="G155" s="191" t="s">
        <v>146</v>
      </c>
      <c r="H155" s="192">
        <v>2873.67</v>
      </c>
      <c r="I155" s="193"/>
      <c r="J155" s="194">
        <f>ROUND(I155*H155,2)</f>
        <v>0</v>
      </c>
      <c r="K155" s="190" t="s">
        <v>1034</v>
      </c>
      <c r="L155" s="39"/>
      <c r="M155" s="195" t="s">
        <v>1</v>
      </c>
      <c r="N155" s="196" t="s">
        <v>48</v>
      </c>
      <c r="O155" s="71"/>
      <c r="P155" s="197">
        <f>O155*H155</f>
        <v>0</v>
      </c>
      <c r="Q155" s="197">
        <v>5.9000000000000003E-4</v>
      </c>
      <c r="R155" s="197">
        <f>Q155*H155</f>
        <v>1.6954653000000002</v>
      </c>
      <c r="S155" s="197">
        <v>0</v>
      </c>
      <c r="T155" s="19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147</v>
      </c>
      <c r="AT155" s="199" t="s">
        <v>143</v>
      </c>
      <c r="AU155" s="199" t="s">
        <v>94</v>
      </c>
      <c r="AY155" s="16" t="s">
        <v>141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6" t="s">
        <v>91</v>
      </c>
      <c r="BK155" s="200">
        <f>ROUND(I155*H155,2)</f>
        <v>0</v>
      </c>
      <c r="BL155" s="16" t="s">
        <v>147</v>
      </c>
      <c r="BM155" s="199" t="s">
        <v>203</v>
      </c>
    </row>
    <row r="156" spans="1:65" s="13" customFormat="1">
      <c r="B156" s="201"/>
      <c r="C156" s="202"/>
      <c r="D156" s="203" t="s">
        <v>149</v>
      </c>
      <c r="E156" s="204" t="s">
        <v>1</v>
      </c>
      <c r="F156" s="205" t="s">
        <v>204</v>
      </c>
      <c r="G156" s="202"/>
      <c r="H156" s="206">
        <v>2189.67</v>
      </c>
      <c r="I156" s="207"/>
      <c r="J156" s="202"/>
      <c r="K156" s="202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149</v>
      </c>
      <c r="AU156" s="212" t="s">
        <v>94</v>
      </c>
      <c r="AV156" s="13" t="s">
        <v>94</v>
      </c>
      <c r="AW156" s="13" t="s">
        <v>40</v>
      </c>
      <c r="AX156" s="13" t="s">
        <v>83</v>
      </c>
      <c r="AY156" s="212" t="s">
        <v>141</v>
      </c>
    </row>
    <row r="157" spans="1:65" s="13" customFormat="1">
      <c r="B157" s="201"/>
      <c r="C157" s="202"/>
      <c r="D157" s="203" t="s">
        <v>149</v>
      </c>
      <c r="E157" s="204" t="s">
        <v>1</v>
      </c>
      <c r="F157" s="205" t="s">
        <v>205</v>
      </c>
      <c r="G157" s="202"/>
      <c r="H157" s="206">
        <v>684</v>
      </c>
      <c r="I157" s="207"/>
      <c r="J157" s="202"/>
      <c r="K157" s="202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149</v>
      </c>
      <c r="AU157" s="212" t="s">
        <v>94</v>
      </c>
      <c r="AV157" s="13" t="s">
        <v>94</v>
      </c>
      <c r="AW157" s="13" t="s">
        <v>40</v>
      </c>
      <c r="AX157" s="13" t="s">
        <v>83</v>
      </c>
      <c r="AY157" s="212" t="s">
        <v>141</v>
      </c>
    </row>
    <row r="158" spans="1:65" s="14" customFormat="1">
      <c r="B158" s="213"/>
      <c r="C158" s="214"/>
      <c r="D158" s="203" t="s">
        <v>149</v>
      </c>
      <c r="E158" s="215" t="s">
        <v>1</v>
      </c>
      <c r="F158" s="216" t="s">
        <v>152</v>
      </c>
      <c r="G158" s="214"/>
      <c r="H158" s="217">
        <v>2873.67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149</v>
      </c>
      <c r="AU158" s="223" t="s">
        <v>94</v>
      </c>
      <c r="AV158" s="14" t="s">
        <v>147</v>
      </c>
      <c r="AW158" s="14" t="s">
        <v>40</v>
      </c>
      <c r="AX158" s="14" t="s">
        <v>91</v>
      </c>
      <c r="AY158" s="223" t="s">
        <v>141</v>
      </c>
    </row>
    <row r="159" spans="1:65" s="2" customFormat="1" ht="16.5" customHeight="1">
      <c r="A159" s="34"/>
      <c r="B159" s="35"/>
      <c r="C159" s="188" t="s">
        <v>8</v>
      </c>
      <c r="D159" s="188" t="s">
        <v>143</v>
      </c>
      <c r="E159" s="189" t="s">
        <v>206</v>
      </c>
      <c r="F159" s="190" t="s">
        <v>207</v>
      </c>
      <c r="G159" s="191" t="s">
        <v>146</v>
      </c>
      <c r="H159" s="192">
        <v>2873.67</v>
      </c>
      <c r="I159" s="193"/>
      <c r="J159" s="194">
        <f>ROUND(I159*H159,2)</f>
        <v>0</v>
      </c>
      <c r="K159" s="190" t="s">
        <v>1034</v>
      </c>
      <c r="L159" s="39"/>
      <c r="M159" s="195" t="s">
        <v>1</v>
      </c>
      <c r="N159" s="196" t="s">
        <v>48</v>
      </c>
      <c r="O159" s="71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147</v>
      </c>
      <c r="AT159" s="199" t="s">
        <v>143</v>
      </c>
      <c r="AU159" s="199" t="s">
        <v>94</v>
      </c>
      <c r="AY159" s="16" t="s">
        <v>141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6" t="s">
        <v>91</v>
      </c>
      <c r="BK159" s="200">
        <f>ROUND(I159*H159,2)</f>
        <v>0</v>
      </c>
      <c r="BL159" s="16" t="s">
        <v>147</v>
      </c>
      <c r="BM159" s="199" t="s">
        <v>208</v>
      </c>
    </row>
    <row r="160" spans="1:65" s="13" customFormat="1">
      <c r="B160" s="201"/>
      <c r="C160" s="202"/>
      <c r="D160" s="203" t="s">
        <v>149</v>
      </c>
      <c r="E160" s="204" t="s">
        <v>1</v>
      </c>
      <c r="F160" s="205" t="s">
        <v>209</v>
      </c>
      <c r="G160" s="202"/>
      <c r="H160" s="206">
        <v>2873.67</v>
      </c>
      <c r="I160" s="207"/>
      <c r="J160" s="202"/>
      <c r="K160" s="202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149</v>
      </c>
      <c r="AU160" s="212" t="s">
        <v>94</v>
      </c>
      <c r="AV160" s="13" t="s">
        <v>94</v>
      </c>
      <c r="AW160" s="13" t="s">
        <v>40</v>
      </c>
      <c r="AX160" s="13" t="s">
        <v>91</v>
      </c>
      <c r="AY160" s="212" t="s">
        <v>141</v>
      </c>
    </row>
    <row r="161" spans="1:65" s="2" customFormat="1" ht="21.75" customHeight="1">
      <c r="A161" s="34"/>
      <c r="B161" s="35"/>
      <c r="C161" s="188" t="s">
        <v>210</v>
      </c>
      <c r="D161" s="188" t="s">
        <v>143</v>
      </c>
      <c r="E161" s="189" t="s">
        <v>211</v>
      </c>
      <c r="F161" s="190" t="s">
        <v>212</v>
      </c>
      <c r="G161" s="191" t="s">
        <v>186</v>
      </c>
      <c r="H161" s="192">
        <v>102.953</v>
      </c>
      <c r="I161" s="193"/>
      <c r="J161" s="194">
        <f>ROUND(I161*H161,2)</f>
        <v>0</v>
      </c>
      <c r="K161" s="190" t="s">
        <v>1034</v>
      </c>
      <c r="L161" s="39"/>
      <c r="M161" s="195" t="s">
        <v>1</v>
      </c>
      <c r="N161" s="196" t="s">
        <v>48</v>
      </c>
      <c r="O161" s="71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9" t="s">
        <v>147</v>
      </c>
      <c r="AT161" s="199" t="s">
        <v>143</v>
      </c>
      <c r="AU161" s="199" t="s">
        <v>94</v>
      </c>
      <c r="AY161" s="16" t="s">
        <v>141</v>
      </c>
      <c r="BE161" s="200">
        <f>IF(N161="základní",J161,0)</f>
        <v>0</v>
      </c>
      <c r="BF161" s="200">
        <f>IF(N161="snížená",J161,0)</f>
        <v>0</v>
      </c>
      <c r="BG161" s="200">
        <f>IF(N161="zákl. přenesená",J161,0)</f>
        <v>0</v>
      </c>
      <c r="BH161" s="200">
        <f>IF(N161="sníž. přenesená",J161,0)</f>
        <v>0</v>
      </c>
      <c r="BI161" s="200">
        <f>IF(N161="nulová",J161,0)</f>
        <v>0</v>
      </c>
      <c r="BJ161" s="16" t="s">
        <v>91</v>
      </c>
      <c r="BK161" s="200">
        <f>ROUND(I161*H161,2)</f>
        <v>0</v>
      </c>
      <c r="BL161" s="16" t="s">
        <v>147</v>
      </c>
      <c r="BM161" s="199" t="s">
        <v>213</v>
      </c>
    </row>
    <row r="162" spans="1:65" s="13" customFormat="1">
      <c r="B162" s="201"/>
      <c r="C162" s="202"/>
      <c r="D162" s="203" t="s">
        <v>149</v>
      </c>
      <c r="E162" s="204" t="s">
        <v>1</v>
      </c>
      <c r="F162" s="205" t="s">
        <v>214</v>
      </c>
      <c r="G162" s="202"/>
      <c r="H162" s="206">
        <v>102.953</v>
      </c>
      <c r="I162" s="207"/>
      <c r="J162" s="202"/>
      <c r="K162" s="202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149</v>
      </c>
      <c r="AU162" s="212" t="s">
        <v>94</v>
      </c>
      <c r="AV162" s="13" t="s">
        <v>94</v>
      </c>
      <c r="AW162" s="13" t="s">
        <v>40</v>
      </c>
      <c r="AX162" s="13" t="s">
        <v>91</v>
      </c>
      <c r="AY162" s="212" t="s">
        <v>141</v>
      </c>
    </row>
    <row r="163" spans="1:65" s="2" customFormat="1" ht="16.5" customHeight="1">
      <c r="A163" s="34"/>
      <c r="B163" s="35"/>
      <c r="C163" s="188" t="s">
        <v>215</v>
      </c>
      <c r="D163" s="188" t="s">
        <v>143</v>
      </c>
      <c r="E163" s="189" t="s">
        <v>216</v>
      </c>
      <c r="F163" s="190" t="s">
        <v>217</v>
      </c>
      <c r="G163" s="191" t="s">
        <v>186</v>
      </c>
      <c r="H163" s="192">
        <v>1824.18</v>
      </c>
      <c r="I163" s="193"/>
      <c r="J163" s="194">
        <f>ROUND(I163*H163,2)</f>
        <v>0</v>
      </c>
      <c r="K163" s="190" t="s">
        <v>1034</v>
      </c>
      <c r="L163" s="39"/>
      <c r="M163" s="195" t="s">
        <v>1</v>
      </c>
      <c r="N163" s="196" t="s">
        <v>48</v>
      </c>
      <c r="O163" s="71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147</v>
      </c>
      <c r="AT163" s="199" t="s">
        <v>143</v>
      </c>
      <c r="AU163" s="199" t="s">
        <v>94</v>
      </c>
      <c r="AY163" s="16" t="s">
        <v>141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6" t="s">
        <v>91</v>
      </c>
      <c r="BK163" s="200">
        <f>ROUND(I163*H163,2)</f>
        <v>0</v>
      </c>
      <c r="BL163" s="16" t="s">
        <v>147</v>
      </c>
      <c r="BM163" s="199" t="s">
        <v>218</v>
      </c>
    </row>
    <row r="164" spans="1:65" s="13" customFormat="1">
      <c r="B164" s="201"/>
      <c r="C164" s="202"/>
      <c r="D164" s="203" t="s">
        <v>149</v>
      </c>
      <c r="E164" s="204" t="s">
        <v>1</v>
      </c>
      <c r="F164" s="205" t="s">
        <v>219</v>
      </c>
      <c r="G164" s="202"/>
      <c r="H164" s="206">
        <v>1824.18</v>
      </c>
      <c r="I164" s="207"/>
      <c r="J164" s="202"/>
      <c r="K164" s="202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149</v>
      </c>
      <c r="AU164" s="212" t="s">
        <v>94</v>
      </c>
      <c r="AV164" s="13" t="s">
        <v>94</v>
      </c>
      <c r="AW164" s="13" t="s">
        <v>40</v>
      </c>
      <c r="AX164" s="13" t="s">
        <v>91</v>
      </c>
      <c r="AY164" s="212" t="s">
        <v>141</v>
      </c>
    </row>
    <row r="165" spans="1:65" s="2" customFormat="1" ht="24.2" customHeight="1">
      <c r="A165" s="34"/>
      <c r="B165" s="35"/>
      <c r="C165" s="188" t="s">
        <v>220</v>
      </c>
      <c r="D165" s="188" t="s">
        <v>143</v>
      </c>
      <c r="E165" s="189" t="s">
        <v>221</v>
      </c>
      <c r="F165" s="190" t="s">
        <v>222</v>
      </c>
      <c r="G165" s="191" t="s">
        <v>186</v>
      </c>
      <c r="H165" s="192">
        <v>23714.34</v>
      </c>
      <c r="I165" s="193"/>
      <c r="J165" s="194">
        <f>ROUND(I165*H165,2)</f>
        <v>0</v>
      </c>
      <c r="K165" s="190" t="s">
        <v>1034</v>
      </c>
      <c r="L165" s="39"/>
      <c r="M165" s="195" t="s">
        <v>1</v>
      </c>
      <c r="N165" s="196" t="s">
        <v>48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147</v>
      </c>
      <c r="AT165" s="199" t="s">
        <v>143</v>
      </c>
      <c r="AU165" s="199" t="s">
        <v>94</v>
      </c>
      <c r="AY165" s="16" t="s">
        <v>141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6" t="s">
        <v>91</v>
      </c>
      <c r="BK165" s="200">
        <f>ROUND(I165*H165,2)</f>
        <v>0</v>
      </c>
      <c r="BL165" s="16" t="s">
        <v>147</v>
      </c>
      <c r="BM165" s="199" t="s">
        <v>223</v>
      </c>
    </row>
    <row r="166" spans="1:65" s="13" customFormat="1">
      <c r="B166" s="201"/>
      <c r="C166" s="202"/>
      <c r="D166" s="203" t="s">
        <v>149</v>
      </c>
      <c r="E166" s="204" t="s">
        <v>1</v>
      </c>
      <c r="F166" s="205" t="s">
        <v>224</v>
      </c>
      <c r="G166" s="202"/>
      <c r="H166" s="206">
        <v>23714.34</v>
      </c>
      <c r="I166" s="207"/>
      <c r="J166" s="202"/>
      <c r="K166" s="202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149</v>
      </c>
      <c r="AU166" s="212" t="s">
        <v>94</v>
      </c>
      <c r="AV166" s="13" t="s">
        <v>94</v>
      </c>
      <c r="AW166" s="13" t="s">
        <v>40</v>
      </c>
      <c r="AX166" s="13" t="s">
        <v>91</v>
      </c>
      <c r="AY166" s="212" t="s">
        <v>141</v>
      </c>
    </row>
    <row r="167" spans="1:65" s="2" customFormat="1" ht="16.5" customHeight="1">
      <c r="A167" s="34"/>
      <c r="B167" s="35"/>
      <c r="C167" s="188" t="s">
        <v>225</v>
      </c>
      <c r="D167" s="188" t="s">
        <v>143</v>
      </c>
      <c r="E167" s="189" t="s">
        <v>226</v>
      </c>
      <c r="F167" s="190" t="s">
        <v>227</v>
      </c>
      <c r="G167" s="191" t="s">
        <v>228</v>
      </c>
      <c r="H167" s="192">
        <v>3648.36</v>
      </c>
      <c r="I167" s="193"/>
      <c r="J167" s="194">
        <f>ROUND(I167*H167,2)</f>
        <v>0</v>
      </c>
      <c r="K167" s="190" t="s">
        <v>1034</v>
      </c>
      <c r="L167" s="39"/>
      <c r="M167" s="195" t="s">
        <v>1</v>
      </c>
      <c r="N167" s="196" t="s">
        <v>48</v>
      </c>
      <c r="O167" s="71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9" t="s">
        <v>147</v>
      </c>
      <c r="AT167" s="199" t="s">
        <v>143</v>
      </c>
      <c r="AU167" s="199" t="s">
        <v>94</v>
      </c>
      <c r="AY167" s="16" t="s">
        <v>141</v>
      </c>
      <c r="BE167" s="200">
        <f>IF(N167="základní",J167,0)</f>
        <v>0</v>
      </c>
      <c r="BF167" s="200">
        <f>IF(N167="snížená",J167,0)</f>
        <v>0</v>
      </c>
      <c r="BG167" s="200">
        <f>IF(N167="zákl. přenesená",J167,0)</f>
        <v>0</v>
      </c>
      <c r="BH167" s="200">
        <f>IF(N167="sníž. přenesená",J167,0)</f>
        <v>0</v>
      </c>
      <c r="BI167" s="200">
        <f>IF(N167="nulová",J167,0)</f>
        <v>0</v>
      </c>
      <c r="BJ167" s="16" t="s">
        <v>91</v>
      </c>
      <c r="BK167" s="200">
        <f>ROUND(I167*H167,2)</f>
        <v>0</v>
      </c>
      <c r="BL167" s="16" t="s">
        <v>147</v>
      </c>
      <c r="BM167" s="199" t="s">
        <v>229</v>
      </c>
    </row>
    <row r="168" spans="1:65" s="13" customFormat="1">
      <c r="B168" s="201"/>
      <c r="C168" s="202"/>
      <c r="D168" s="203" t="s">
        <v>149</v>
      </c>
      <c r="E168" s="204" t="s">
        <v>1</v>
      </c>
      <c r="F168" s="205" t="s">
        <v>230</v>
      </c>
      <c r="G168" s="202"/>
      <c r="H168" s="206">
        <v>3648.36</v>
      </c>
      <c r="I168" s="207"/>
      <c r="J168" s="202"/>
      <c r="K168" s="202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149</v>
      </c>
      <c r="AU168" s="212" t="s">
        <v>94</v>
      </c>
      <c r="AV168" s="13" t="s">
        <v>94</v>
      </c>
      <c r="AW168" s="13" t="s">
        <v>40</v>
      </c>
      <c r="AX168" s="13" t="s">
        <v>91</v>
      </c>
      <c r="AY168" s="212" t="s">
        <v>141</v>
      </c>
    </row>
    <row r="169" spans="1:65" s="2" customFormat="1" ht="16.5" customHeight="1">
      <c r="A169" s="34"/>
      <c r="B169" s="35"/>
      <c r="C169" s="188" t="s">
        <v>231</v>
      </c>
      <c r="D169" s="188" t="s">
        <v>143</v>
      </c>
      <c r="E169" s="189" t="s">
        <v>232</v>
      </c>
      <c r="F169" s="190" t="s">
        <v>233</v>
      </c>
      <c r="G169" s="191" t="s">
        <v>186</v>
      </c>
      <c r="H169" s="192">
        <v>1168.53</v>
      </c>
      <c r="I169" s="193"/>
      <c r="J169" s="194">
        <f>ROUND(I169*H169,2)</f>
        <v>0</v>
      </c>
      <c r="K169" s="190" t="s">
        <v>1034</v>
      </c>
      <c r="L169" s="39"/>
      <c r="M169" s="195" t="s">
        <v>1</v>
      </c>
      <c r="N169" s="196" t="s">
        <v>48</v>
      </c>
      <c r="O169" s="71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147</v>
      </c>
      <c r="AT169" s="199" t="s">
        <v>143</v>
      </c>
      <c r="AU169" s="199" t="s">
        <v>94</v>
      </c>
      <c r="AY169" s="16" t="s">
        <v>141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6" t="s">
        <v>91</v>
      </c>
      <c r="BK169" s="200">
        <f>ROUND(I169*H169,2)</f>
        <v>0</v>
      </c>
      <c r="BL169" s="16" t="s">
        <v>147</v>
      </c>
      <c r="BM169" s="199" t="s">
        <v>234</v>
      </c>
    </row>
    <row r="170" spans="1:65" s="13" customFormat="1">
      <c r="B170" s="201"/>
      <c r="C170" s="202"/>
      <c r="D170" s="203" t="s">
        <v>149</v>
      </c>
      <c r="E170" s="204" t="s">
        <v>1</v>
      </c>
      <c r="F170" s="205" t="s">
        <v>235</v>
      </c>
      <c r="G170" s="202"/>
      <c r="H170" s="206">
        <v>1168.53</v>
      </c>
      <c r="I170" s="207"/>
      <c r="J170" s="202"/>
      <c r="K170" s="202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149</v>
      </c>
      <c r="AU170" s="212" t="s">
        <v>94</v>
      </c>
      <c r="AV170" s="13" t="s">
        <v>94</v>
      </c>
      <c r="AW170" s="13" t="s">
        <v>40</v>
      </c>
      <c r="AX170" s="13" t="s">
        <v>91</v>
      </c>
      <c r="AY170" s="212" t="s">
        <v>141</v>
      </c>
    </row>
    <row r="171" spans="1:65" s="2" customFormat="1" ht="16.5" customHeight="1">
      <c r="A171" s="34"/>
      <c r="B171" s="35"/>
      <c r="C171" s="224" t="s">
        <v>236</v>
      </c>
      <c r="D171" s="224" t="s">
        <v>237</v>
      </c>
      <c r="E171" s="225" t="s">
        <v>238</v>
      </c>
      <c r="F171" s="226" t="s">
        <v>239</v>
      </c>
      <c r="G171" s="227" t="s">
        <v>228</v>
      </c>
      <c r="H171" s="228">
        <v>2103.3539999999998</v>
      </c>
      <c r="I171" s="229"/>
      <c r="J171" s="230">
        <f>ROUND(I171*H171,2)</f>
        <v>0</v>
      </c>
      <c r="K171" s="226" t="s">
        <v>1034</v>
      </c>
      <c r="L171" s="231"/>
      <c r="M171" s="232" t="s">
        <v>1</v>
      </c>
      <c r="N171" s="233" t="s">
        <v>48</v>
      </c>
      <c r="O171" s="71"/>
      <c r="P171" s="197">
        <f>O171*H171</f>
        <v>0</v>
      </c>
      <c r="Q171" s="197">
        <v>1</v>
      </c>
      <c r="R171" s="197">
        <f>Q171*H171</f>
        <v>2103.3539999999998</v>
      </c>
      <c r="S171" s="197">
        <v>0</v>
      </c>
      <c r="T171" s="19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9" t="s">
        <v>183</v>
      </c>
      <c r="AT171" s="199" t="s">
        <v>237</v>
      </c>
      <c r="AU171" s="199" t="s">
        <v>94</v>
      </c>
      <c r="AY171" s="16" t="s">
        <v>141</v>
      </c>
      <c r="BE171" s="200">
        <f>IF(N171="základní",J171,0)</f>
        <v>0</v>
      </c>
      <c r="BF171" s="200">
        <f>IF(N171="snížená",J171,0)</f>
        <v>0</v>
      </c>
      <c r="BG171" s="200">
        <f>IF(N171="zákl. přenesená",J171,0)</f>
        <v>0</v>
      </c>
      <c r="BH171" s="200">
        <f>IF(N171="sníž. přenesená",J171,0)</f>
        <v>0</v>
      </c>
      <c r="BI171" s="200">
        <f>IF(N171="nulová",J171,0)</f>
        <v>0</v>
      </c>
      <c r="BJ171" s="16" t="s">
        <v>91</v>
      </c>
      <c r="BK171" s="200">
        <f>ROUND(I171*H171,2)</f>
        <v>0</v>
      </c>
      <c r="BL171" s="16" t="s">
        <v>147</v>
      </c>
      <c r="BM171" s="199" t="s">
        <v>240</v>
      </c>
    </row>
    <row r="172" spans="1:65" s="13" customFormat="1">
      <c r="B172" s="201"/>
      <c r="C172" s="202"/>
      <c r="D172" s="203" t="s">
        <v>149</v>
      </c>
      <c r="E172" s="204" t="s">
        <v>1</v>
      </c>
      <c r="F172" s="205" t="s">
        <v>241</v>
      </c>
      <c r="G172" s="202"/>
      <c r="H172" s="206">
        <v>2103.3539999999998</v>
      </c>
      <c r="I172" s="207"/>
      <c r="J172" s="202"/>
      <c r="K172" s="202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149</v>
      </c>
      <c r="AU172" s="212" t="s">
        <v>94</v>
      </c>
      <c r="AV172" s="13" t="s">
        <v>94</v>
      </c>
      <c r="AW172" s="13" t="s">
        <v>40</v>
      </c>
      <c r="AX172" s="13" t="s">
        <v>91</v>
      </c>
      <c r="AY172" s="212" t="s">
        <v>141</v>
      </c>
    </row>
    <row r="173" spans="1:65" s="2" customFormat="1" ht="16.5" customHeight="1">
      <c r="A173" s="34"/>
      <c r="B173" s="35"/>
      <c r="C173" s="188" t="s">
        <v>242</v>
      </c>
      <c r="D173" s="188" t="s">
        <v>143</v>
      </c>
      <c r="E173" s="189" t="s">
        <v>243</v>
      </c>
      <c r="F173" s="190" t="s">
        <v>244</v>
      </c>
      <c r="G173" s="191" t="s">
        <v>186</v>
      </c>
      <c r="H173" s="192">
        <v>431.82400000000001</v>
      </c>
      <c r="I173" s="193"/>
      <c r="J173" s="194">
        <f>ROUND(I173*H173,2)</f>
        <v>0</v>
      </c>
      <c r="K173" s="190" t="s">
        <v>1034</v>
      </c>
      <c r="L173" s="39"/>
      <c r="M173" s="195" t="s">
        <v>1</v>
      </c>
      <c r="N173" s="196" t="s">
        <v>48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147</v>
      </c>
      <c r="AT173" s="199" t="s">
        <v>143</v>
      </c>
      <c r="AU173" s="199" t="s">
        <v>94</v>
      </c>
      <c r="AY173" s="16" t="s">
        <v>141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6" t="s">
        <v>91</v>
      </c>
      <c r="BK173" s="200">
        <f>ROUND(I173*H173,2)</f>
        <v>0</v>
      </c>
      <c r="BL173" s="16" t="s">
        <v>147</v>
      </c>
      <c r="BM173" s="199" t="s">
        <v>245</v>
      </c>
    </row>
    <row r="174" spans="1:65" s="13" customFormat="1" ht="22.5">
      <c r="B174" s="201"/>
      <c r="C174" s="202"/>
      <c r="D174" s="203" t="s">
        <v>149</v>
      </c>
      <c r="E174" s="204" t="s">
        <v>1</v>
      </c>
      <c r="F174" s="205" t="s">
        <v>246</v>
      </c>
      <c r="G174" s="202"/>
      <c r="H174" s="206">
        <v>431.82400000000001</v>
      </c>
      <c r="I174" s="207"/>
      <c r="J174" s="202"/>
      <c r="K174" s="202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149</v>
      </c>
      <c r="AU174" s="212" t="s">
        <v>94</v>
      </c>
      <c r="AV174" s="13" t="s">
        <v>94</v>
      </c>
      <c r="AW174" s="13" t="s">
        <v>40</v>
      </c>
      <c r="AX174" s="13" t="s">
        <v>91</v>
      </c>
      <c r="AY174" s="212" t="s">
        <v>141</v>
      </c>
    </row>
    <row r="175" spans="1:65" s="2" customFormat="1" ht="16.5" customHeight="1">
      <c r="A175" s="34"/>
      <c r="B175" s="35"/>
      <c r="C175" s="224" t="s">
        <v>247</v>
      </c>
      <c r="D175" s="224" t="s">
        <v>237</v>
      </c>
      <c r="E175" s="225" t="s">
        <v>248</v>
      </c>
      <c r="F175" s="226" t="s">
        <v>249</v>
      </c>
      <c r="G175" s="227" t="s">
        <v>228</v>
      </c>
      <c r="H175" s="228">
        <v>777.28300000000002</v>
      </c>
      <c r="I175" s="229"/>
      <c r="J175" s="230">
        <f>ROUND(I175*H175,2)</f>
        <v>0</v>
      </c>
      <c r="K175" s="226" t="s">
        <v>1034</v>
      </c>
      <c r="L175" s="231"/>
      <c r="M175" s="232" t="s">
        <v>1</v>
      </c>
      <c r="N175" s="233" t="s">
        <v>48</v>
      </c>
      <c r="O175" s="71"/>
      <c r="P175" s="197">
        <f>O175*H175</f>
        <v>0</v>
      </c>
      <c r="Q175" s="197">
        <v>1</v>
      </c>
      <c r="R175" s="197">
        <f>Q175*H175</f>
        <v>777.28300000000002</v>
      </c>
      <c r="S175" s="197">
        <v>0</v>
      </c>
      <c r="T175" s="19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9" t="s">
        <v>183</v>
      </c>
      <c r="AT175" s="199" t="s">
        <v>237</v>
      </c>
      <c r="AU175" s="199" t="s">
        <v>94</v>
      </c>
      <c r="AY175" s="16" t="s">
        <v>141</v>
      </c>
      <c r="BE175" s="200">
        <f>IF(N175="základní",J175,0)</f>
        <v>0</v>
      </c>
      <c r="BF175" s="200">
        <f>IF(N175="snížená",J175,0)</f>
        <v>0</v>
      </c>
      <c r="BG175" s="200">
        <f>IF(N175="zákl. přenesená",J175,0)</f>
        <v>0</v>
      </c>
      <c r="BH175" s="200">
        <f>IF(N175="sníž. přenesená",J175,0)</f>
        <v>0</v>
      </c>
      <c r="BI175" s="200">
        <f>IF(N175="nulová",J175,0)</f>
        <v>0</v>
      </c>
      <c r="BJ175" s="16" t="s">
        <v>91</v>
      </c>
      <c r="BK175" s="200">
        <f>ROUND(I175*H175,2)</f>
        <v>0</v>
      </c>
      <c r="BL175" s="16" t="s">
        <v>147</v>
      </c>
      <c r="BM175" s="199" t="s">
        <v>250</v>
      </c>
    </row>
    <row r="176" spans="1:65" s="13" customFormat="1">
      <c r="B176" s="201"/>
      <c r="C176" s="202"/>
      <c r="D176" s="203" t="s">
        <v>149</v>
      </c>
      <c r="E176" s="204" t="s">
        <v>1</v>
      </c>
      <c r="F176" s="205" t="s">
        <v>251</v>
      </c>
      <c r="G176" s="202"/>
      <c r="H176" s="206">
        <v>777.28300000000002</v>
      </c>
      <c r="I176" s="207"/>
      <c r="J176" s="202"/>
      <c r="K176" s="202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149</v>
      </c>
      <c r="AU176" s="212" t="s">
        <v>94</v>
      </c>
      <c r="AV176" s="13" t="s">
        <v>94</v>
      </c>
      <c r="AW176" s="13" t="s">
        <v>40</v>
      </c>
      <c r="AX176" s="13" t="s">
        <v>91</v>
      </c>
      <c r="AY176" s="212" t="s">
        <v>141</v>
      </c>
    </row>
    <row r="177" spans="1:65" s="12" customFormat="1" ht="22.9" customHeight="1">
      <c r="B177" s="172"/>
      <c r="C177" s="173"/>
      <c r="D177" s="174" t="s">
        <v>82</v>
      </c>
      <c r="E177" s="186" t="s">
        <v>94</v>
      </c>
      <c r="F177" s="186" t="s">
        <v>252</v>
      </c>
      <c r="G177" s="173"/>
      <c r="H177" s="173"/>
      <c r="I177" s="176"/>
      <c r="J177" s="187">
        <f>BK177</f>
        <v>0</v>
      </c>
      <c r="K177" s="173"/>
      <c r="L177" s="178"/>
      <c r="M177" s="179"/>
      <c r="N177" s="180"/>
      <c r="O177" s="180"/>
      <c r="P177" s="181">
        <f>SUM(P178:P179)</f>
        <v>0</v>
      </c>
      <c r="Q177" s="180"/>
      <c r="R177" s="181">
        <f>SUM(R178:R179)</f>
        <v>96.473506</v>
      </c>
      <c r="S177" s="180"/>
      <c r="T177" s="182">
        <f>SUM(T178:T179)</f>
        <v>0</v>
      </c>
      <c r="AR177" s="183" t="s">
        <v>91</v>
      </c>
      <c r="AT177" s="184" t="s">
        <v>82</v>
      </c>
      <c r="AU177" s="184" t="s">
        <v>91</v>
      </c>
      <c r="AY177" s="183" t="s">
        <v>141</v>
      </c>
      <c r="BK177" s="185">
        <f>SUM(BK178:BK179)</f>
        <v>0</v>
      </c>
    </row>
    <row r="178" spans="1:65" s="2" customFormat="1" ht="16.5" customHeight="1">
      <c r="A178" s="34"/>
      <c r="B178" s="35"/>
      <c r="C178" s="188" t="s">
        <v>7</v>
      </c>
      <c r="D178" s="188" t="s">
        <v>143</v>
      </c>
      <c r="E178" s="189" t="s">
        <v>253</v>
      </c>
      <c r="F178" s="190" t="s">
        <v>254</v>
      </c>
      <c r="G178" s="191" t="s">
        <v>170</v>
      </c>
      <c r="H178" s="192">
        <v>425.8</v>
      </c>
      <c r="I178" s="193"/>
      <c r="J178" s="194">
        <f>ROUND(I178*H178,2)</f>
        <v>0</v>
      </c>
      <c r="K178" s="190" t="s">
        <v>1034</v>
      </c>
      <c r="L178" s="39"/>
      <c r="M178" s="195" t="s">
        <v>1</v>
      </c>
      <c r="N178" s="196" t="s">
        <v>48</v>
      </c>
      <c r="O178" s="71"/>
      <c r="P178" s="197">
        <f>O178*H178</f>
        <v>0</v>
      </c>
      <c r="Q178" s="197">
        <v>0.22656999999999999</v>
      </c>
      <c r="R178" s="197">
        <f>Q178*H178</f>
        <v>96.473506</v>
      </c>
      <c r="S178" s="197">
        <v>0</v>
      </c>
      <c r="T178" s="19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9" t="s">
        <v>147</v>
      </c>
      <c r="AT178" s="199" t="s">
        <v>143</v>
      </c>
      <c r="AU178" s="199" t="s">
        <v>94</v>
      </c>
      <c r="AY178" s="16" t="s">
        <v>141</v>
      </c>
      <c r="BE178" s="200">
        <f>IF(N178="základní",J178,0)</f>
        <v>0</v>
      </c>
      <c r="BF178" s="200">
        <f>IF(N178="snížená",J178,0)</f>
        <v>0</v>
      </c>
      <c r="BG178" s="200">
        <f>IF(N178="zákl. přenesená",J178,0)</f>
        <v>0</v>
      </c>
      <c r="BH178" s="200">
        <f>IF(N178="sníž. přenesená",J178,0)</f>
        <v>0</v>
      </c>
      <c r="BI178" s="200">
        <f>IF(N178="nulová",J178,0)</f>
        <v>0</v>
      </c>
      <c r="BJ178" s="16" t="s">
        <v>91</v>
      </c>
      <c r="BK178" s="200">
        <f>ROUND(I178*H178,2)</f>
        <v>0</v>
      </c>
      <c r="BL178" s="16" t="s">
        <v>147</v>
      </c>
      <c r="BM178" s="199" t="s">
        <v>255</v>
      </c>
    </row>
    <row r="179" spans="1:65" s="13" customFormat="1">
      <c r="B179" s="201"/>
      <c r="C179" s="202"/>
      <c r="D179" s="203" t="s">
        <v>149</v>
      </c>
      <c r="E179" s="204" t="s">
        <v>1</v>
      </c>
      <c r="F179" s="205" t="s">
        <v>256</v>
      </c>
      <c r="G179" s="202"/>
      <c r="H179" s="206">
        <v>425.8</v>
      </c>
      <c r="I179" s="207"/>
      <c r="J179" s="202"/>
      <c r="K179" s="202"/>
      <c r="L179" s="208"/>
      <c r="M179" s="209"/>
      <c r="N179" s="210"/>
      <c r="O179" s="210"/>
      <c r="P179" s="210"/>
      <c r="Q179" s="210"/>
      <c r="R179" s="210"/>
      <c r="S179" s="210"/>
      <c r="T179" s="211"/>
      <c r="AT179" s="212" t="s">
        <v>149</v>
      </c>
      <c r="AU179" s="212" t="s">
        <v>94</v>
      </c>
      <c r="AV179" s="13" t="s">
        <v>94</v>
      </c>
      <c r="AW179" s="13" t="s">
        <v>40</v>
      </c>
      <c r="AX179" s="13" t="s">
        <v>91</v>
      </c>
      <c r="AY179" s="212" t="s">
        <v>141</v>
      </c>
    </row>
    <row r="180" spans="1:65" s="12" customFormat="1" ht="22.9" customHeight="1">
      <c r="B180" s="172"/>
      <c r="C180" s="173"/>
      <c r="D180" s="174" t="s">
        <v>82</v>
      </c>
      <c r="E180" s="186" t="s">
        <v>156</v>
      </c>
      <c r="F180" s="186" t="s">
        <v>257</v>
      </c>
      <c r="G180" s="173"/>
      <c r="H180" s="173"/>
      <c r="I180" s="176"/>
      <c r="J180" s="187">
        <f>BK180</f>
        <v>0</v>
      </c>
      <c r="K180" s="173"/>
      <c r="L180" s="178"/>
      <c r="M180" s="179"/>
      <c r="N180" s="180"/>
      <c r="O180" s="180"/>
      <c r="P180" s="181">
        <f>SUM(P181:P184)</f>
        <v>0</v>
      </c>
      <c r="Q180" s="180"/>
      <c r="R180" s="181">
        <f>SUM(R181:R184)</f>
        <v>0</v>
      </c>
      <c r="S180" s="180"/>
      <c r="T180" s="182">
        <f>SUM(T181:T184)</f>
        <v>308.72820000000002</v>
      </c>
      <c r="AR180" s="183" t="s">
        <v>91</v>
      </c>
      <c r="AT180" s="184" t="s">
        <v>82</v>
      </c>
      <c r="AU180" s="184" t="s">
        <v>91</v>
      </c>
      <c r="AY180" s="183" t="s">
        <v>141</v>
      </c>
      <c r="BK180" s="185">
        <f>SUM(BK181:BK184)</f>
        <v>0</v>
      </c>
    </row>
    <row r="181" spans="1:65" s="2" customFormat="1" ht="16.5" customHeight="1">
      <c r="A181" s="34"/>
      <c r="B181" s="35"/>
      <c r="C181" s="188" t="s">
        <v>258</v>
      </c>
      <c r="D181" s="188" t="s">
        <v>143</v>
      </c>
      <c r="E181" s="189" t="s">
        <v>259</v>
      </c>
      <c r="F181" s="190" t="s">
        <v>260</v>
      </c>
      <c r="G181" s="191" t="s">
        <v>186</v>
      </c>
      <c r="H181" s="192">
        <v>140.33099999999999</v>
      </c>
      <c r="I181" s="193"/>
      <c r="J181" s="194">
        <f>ROUND(I181*H181,2)</f>
        <v>0</v>
      </c>
      <c r="K181" s="190" t="s">
        <v>1034</v>
      </c>
      <c r="L181" s="39"/>
      <c r="M181" s="195" t="s">
        <v>1</v>
      </c>
      <c r="N181" s="196" t="s">
        <v>48</v>
      </c>
      <c r="O181" s="71"/>
      <c r="P181" s="197">
        <f>O181*H181</f>
        <v>0</v>
      </c>
      <c r="Q181" s="197">
        <v>0</v>
      </c>
      <c r="R181" s="197">
        <f>Q181*H181</f>
        <v>0</v>
      </c>
      <c r="S181" s="197">
        <v>2.2000000000000002</v>
      </c>
      <c r="T181" s="198">
        <f>S181*H181</f>
        <v>308.72820000000002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9" t="s">
        <v>147</v>
      </c>
      <c r="AT181" s="199" t="s">
        <v>143</v>
      </c>
      <c r="AU181" s="199" t="s">
        <v>94</v>
      </c>
      <c r="AY181" s="16" t="s">
        <v>141</v>
      </c>
      <c r="BE181" s="200">
        <f>IF(N181="základní",J181,0)</f>
        <v>0</v>
      </c>
      <c r="BF181" s="200">
        <f>IF(N181="snížená",J181,0)</f>
        <v>0</v>
      </c>
      <c r="BG181" s="200">
        <f>IF(N181="zákl. přenesená",J181,0)</f>
        <v>0</v>
      </c>
      <c r="BH181" s="200">
        <f>IF(N181="sníž. přenesená",J181,0)</f>
        <v>0</v>
      </c>
      <c r="BI181" s="200">
        <f>IF(N181="nulová",J181,0)</f>
        <v>0</v>
      </c>
      <c r="BJ181" s="16" t="s">
        <v>91</v>
      </c>
      <c r="BK181" s="200">
        <f>ROUND(I181*H181,2)</f>
        <v>0</v>
      </c>
      <c r="BL181" s="16" t="s">
        <v>147</v>
      </c>
      <c r="BM181" s="199" t="s">
        <v>261</v>
      </c>
    </row>
    <row r="182" spans="1:65" s="13" customFormat="1">
      <c r="B182" s="201"/>
      <c r="C182" s="202"/>
      <c r="D182" s="203" t="s">
        <v>149</v>
      </c>
      <c r="E182" s="204" t="s">
        <v>1</v>
      </c>
      <c r="F182" s="205" t="s">
        <v>262</v>
      </c>
      <c r="G182" s="202"/>
      <c r="H182" s="206">
        <v>120.331</v>
      </c>
      <c r="I182" s="207"/>
      <c r="J182" s="202"/>
      <c r="K182" s="202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149</v>
      </c>
      <c r="AU182" s="212" t="s">
        <v>94</v>
      </c>
      <c r="AV182" s="13" t="s">
        <v>94</v>
      </c>
      <c r="AW182" s="13" t="s">
        <v>40</v>
      </c>
      <c r="AX182" s="13" t="s">
        <v>83</v>
      </c>
      <c r="AY182" s="212" t="s">
        <v>141</v>
      </c>
    </row>
    <row r="183" spans="1:65" s="13" customFormat="1">
      <c r="B183" s="201"/>
      <c r="C183" s="202"/>
      <c r="D183" s="203" t="s">
        <v>149</v>
      </c>
      <c r="E183" s="204" t="s">
        <v>1</v>
      </c>
      <c r="F183" s="205" t="s">
        <v>263</v>
      </c>
      <c r="G183" s="202"/>
      <c r="H183" s="206">
        <v>20</v>
      </c>
      <c r="I183" s="207"/>
      <c r="J183" s="202"/>
      <c r="K183" s="202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149</v>
      </c>
      <c r="AU183" s="212" t="s">
        <v>94</v>
      </c>
      <c r="AV183" s="13" t="s">
        <v>94</v>
      </c>
      <c r="AW183" s="13" t="s">
        <v>40</v>
      </c>
      <c r="AX183" s="13" t="s">
        <v>83</v>
      </c>
      <c r="AY183" s="212" t="s">
        <v>141</v>
      </c>
    </row>
    <row r="184" spans="1:65" s="14" customFormat="1">
      <c r="B184" s="213"/>
      <c r="C184" s="214"/>
      <c r="D184" s="203" t="s">
        <v>149</v>
      </c>
      <c r="E184" s="215" t="s">
        <v>1</v>
      </c>
      <c r="F184" s="216" t="s">
        <v>152</v>
      </c>
      <c r="G184" s="214"/>
      <c r="H184" s="217">
        <v>140.33099999999999</v>
      </c>
      <c r="I184" s="218"/>
      <c r="J184" s="214"/>
      <c r="K184" s="214"/>
      <c r="L184" s="219"/>
      <c r="M184" s="220"/>
      <c r="N184" s="221"/>
      <c r="O184" s="221"/>
      <c r="P184" s="221"/>
      <c r="Q184" s="221"/>
      <c r="R184" s="221"/>
      <c r="S184" s="221"/>
      <c r="T184" s="222"/>
      <c r="AT184" s="223" t="s">
        <v>149</v>
      </c>
      <c r="AU184" s="223" t="s">
        <v>94</v>
      </c>
      <c r="AV184" s="14" t="s">
        <v>147</v>
      </c>
      <c r="AW184" s="14" t="s">
        <v>40</v>
      </c>
      <c r="AX184" s="14" t="s">
        <v>91</v>
      </c>
      <c r="AY184" s="223" t="s">
        <v>141</v>
      </c>
    </row>
    <row r="185" spans="1:65" s="12" customFormat="1" ht="22.9" customHeight="1">
      <c r="B185" s="172"/>
      <c r="C185" s="173"/>
      <c r="D185" s="174" t="s">
        <v>82</v>
      </c>
      <c r="E185" s="186" t="s">
        <v>147</v>
      </c>
      <c r="F185" s="186" t="s">
        <v>264</v>
      </c>
      <c r="G185" s="173"/>
      <c r="H185" s="173"/>
      <c r="I185" s="176"/>
      <c r="J185" s="187">
        <f>BK185</f>
        <v>0</v>
      </c>
      <c r="K185" s="173"/>
      <c r="L185" s="178"/>
      <c r="M185" s="179"/>
      <c r="N185" s="180"/>
      <c r="O185" s="180"/>
      <c r="P185" s="181">
        <f>SUM(P186:P199)</f>
        <v>0</v>
      </c>
      <c r="Q185" s="180"/>
      <c r="R185" s="181">
        <f>SUM(R186:R199)</f>
        <v>4.2051319999999999</v>
      </c>
      <c r="S185" s="180"/>
      <c r="T185" s="182">
        <f>SUM(T186:T199)</f>
        <v>0</v>
      </c>
      <c r="AR185" s="183" t="s">
        <v>91</v>
      </c>
      <c r="AT185" s="184" t="s">
        <v>82</v>
      </c>
      <c r="AU185" s="184" t="s">
        <v>91</v>
      </c>
      <c r="AY185" s="183" t="s">
        <v>141</v>
      </c>
      <c r="BK185" s="185">
        <f>SUM(BK186:BK199)</f>
        <v>0</v>
      </c>
    </row>
    <row r="186" spans="1:65" s="2" customFormat="1" ht="16.5" customHeight="1">
      <c r="A186" s="34"/>
      <c r="B186" s="35"/>
      <c r="C186" s="188" t="s">
        <v>265</v>
      </c>
      <c r="D186" s="188" t="s">
        <v>143</v>
      </c>
      <c r="E186" s="189" t="s">
        <v>266</v>
      </c>
      <c r="F186" s="190" t="s">
        <v>267</v>
      </c>
      <c r="G186" s="191" t="s">
        <v>186</v>
      </c>
      <c r="H186" s="192">
        <v>28.5</v>
      </c>
      <c r="I186" s="193"/>
      <c r="J186" s="194">
        <f>ROUND(I186*H186,2)</f>
        <v>0</v>
      </c>
      <c r="K186" s="190" t="s">
        <v>1034</v>
      </c>
      <c r="L186" s="39"/>
      <c r="M186" s="195" t="s">
        <v>1</v>
      </c>
      <c r="N186" s="196" t="s">
        <v>48</v>
      </c>
      <c r="O186" s="71"/>
      <c r="P186" s="197">
        <f>O186*H186</f>
        <v>0</v>
      </c>
      <c r="Q186" s="197">
        <v>0</v>
      </c>
      <c r="R186" s="197">
        <f>Q186*H186</f>
        <v>0</v>
      </c>
      <c r="S186" s="197">
        <v>0</v>
      </c>
      <c r="T186" s="19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9" t="s">
        <v>147</v>
      </c>
      <c r="AT186" s="199" t="s">
        <v>143</v>
      </c>
      <c r="AU186" s="199" t="s">
        <v>94</v>
      </c>
      <c r="AY186" s="16" t="s">
        <v>141</v>
      </c>
      <c r="BE186" s="200">
        <f>IF(N186="základní",J186,0)</f>
        <v>0</v>
      </c>
      <c r="BF186" s="200">
        <f>IF(N186="snížená",J186,0)</f>
        <v>0</v>
      </c>
      <c r="BG186" s="200">
        <f>IF(N186="zákl. přenesená",J186,0)</f>
        <v>0</v>
      </c>
      <c r="BH186" s="200">
        <f>IF(N186="sníž. přenesená",J186,0)</f>
        <v>0</v>
      </c>
      <c r="BI186" s="200">
        <f>IF(N186="nulová",J186,0)</f>
        <v>0</v>
      </c>
      <c r="BJ186" s="16" t="s">
        <v>91</v>
      </c>
      <c r="BK186" s="200">
        <f>ROUND(I186*H186,2)</f>
        <v>0</v>
      </c>
      <c r="BL186" s="16" t="s">
        <v>147</v>
      </c>
      <c r="BM186" s="199" t="s">
        <v>268</v>
      </c>
    </row>
    <row r="187" spans="1:65" s="13" customFormat="1">
      <c r="B187" s="201"/>
      <c r="C187" s="202"/>
      <c r="D187" s="203" t="s">
        <v>149</v>
      </c>
      <c r="E187" s="204" t="s">
        <v>1</v>
      </c>
      <c r="F187" s="205" t="s">
        <v>269</v>
      </c>
      <c r="G187" s="202"/>
      <c r="H187" s="206">
        <v>28.5</v>
      </c>
      <c r="I187" s="207"/>
      <c r="J187" s="202"/>
      <c r="K187" s="202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149</v>
      </c>
      <c r="AU187" s="212" t="s">
        <v>94</v>
      </c>
      <c r="AV187" s="13" t="s">
        <v>94</v>
      </c>
      <c r="AW187" s="13" t="s">
        <v>40</v>
      </c>
      <c r="AX187" s="13" t="s">
        <v>91</v>
      </c>
      <c r="AY187" s="212" t="s">
        <v>141</v>
      </c>
    </row>
    <row r="188" spans="1:65" s="2" customFormat="1" ht="16.5" customHeight="1">
      <c r="A188" s="34"/>
      <c r="B188" s="35"/>
      <c r="C188" s="188" t="s">
        <v>270</v>
      </c>
      <c r="D188" s="188" t="s">
        <v>143</v>
      </c>
      <c r="E188" s="189" t="s">
        <v>271</v>
      </c>
      <c r="F188" s="190" t="s">
        <v>272</v>
      </c>
      <c r="G188" s="191" t="s">
        <v>273</v>
      </c>
      <c r="H188" s="192">
        <v>6</v>
      </c>
      <c r="I188" s="193"/>
      <c r="J188" s="194">
        <f>ROUND(I188*H188,2)</f>
        <v>0</v>
      </c>
      <c r="K188" s="190" t="s">
        <v>1034</v>
      </c>
      <c r="L188" s="39"/>
      <c r="M188" s="195" t="s">
        <v>1</v>
      </c>
      <c r="N188" s="196" t="s">
        <v>48</v>
      </c>
      <c r="O188" s="71"/>
      <c r="P188" s="197">
        <f>O188*H188</f>
        <v>0</v>
      </c>
      <c r="Q188" s="197">
        <v>1.65E-3</v>
      </c>
      <c r="R188" s="197">
        <f>Q188*H188</f>
        <v>9.8999999999999991E-3</v>
      </c>
      <c r="S188" s="197">
        <v>0</v>
      </c>
      <c r="T188" s="19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9" t="s">
        <v>147</v>
      </c>
      <c r="AT188" s="199" t="s">
        <v>143</v>
      </c>
      <c r="AU188" s="199" t="s">
        <v>94</v>
      </c>
      <c r="AY188" s="16" t="s">
        <v>141</v>
      </c>
      <c r="BE188" s="200">
        <f>IF(N188="základní",J188,0)</f>
        <v>0</v>
      </c>
      <c r="BF188" s="200">
        <f>IF(N188="snížená",J188,0)</f>
        <v>0</v>
      </c>
      <c r="BG188" s="200">
        <f>IF(N188="zákl. přenesená",J188,0)</f>
        <v>0</v>
      </c>
      <c r="BH188" s="200">
        <f>IF(N188="sníž. přenesená",J188,0)</f>
        <v>0</v>
      </c>
      <c r="BI188" s="200">
        <f>IF(N188="nulová",J188,0)</f>
        <v>0</v>
      </c>
      <c r="BJ188" s="16" t="s">
        <v>91</v>
      </c>
      <c r="BK188" s="200">
        <f>ROUND(I188*H188,2)</f>
        <v>0</v>
      </c>
      <c r="BL188" s="16" t="s">
        <v>147</v>
      </c>
      <c r="BM188" s="199" t="s">
        <v>274</v>
      </c>
    </row>
    <row r="189" spans="1:65" s="13" customFormat="1">
      <c r="B189" s="201"/>
      <c r="C189" s="202"/>
      <c r="D189" s="203" t="s">
        <v>149</v>
      </c>
      <c r="E189" s="204" t="s">
        <v>1</v>
      </c>
      <c r="F189" s="205" t="s">
        <v>275</v>
      </c>
      <c r="G189" s="202"/>
      <c r="H189" s="206">
        <v>6</v>
      </c>
      <c r="I189" s="207"/>
      <c r="J189" s="202"/>
      <c r="K189" s="202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149</v>
      </c>
      <c r="AU189" s="212" t="s">
        <v>94</v>
      </c>
      <c r="AV189" s="13" t="s">
        <v>94</v>
      </c>
      <c r="AW189" s="13" t="s">
        <v>40</v>
      </c>
      <c r="AX189" s="13" t="s">
        <v>91</v>
      </c>
      <c r="AY189" s="212" t="s">
        <v>141</v>
      </c>
    </row>
    <row r="190" spans="1:65" s="2" customFormat="1" ht="16.5" customHeight="1">
      <c r="A190" s="34"/>
      <c r="B190" s="35"/>
      <c r="C190" s="224" t="s">
        <v>276</v>
      </c>
      <c r="D190" s="224" t="s">
        <v>237</v>
      </c>
      <c r="E190" s="225" t="s">
        <v>277</v>
      </c>
      <c r="F190" s="226" t="s">
        <v>278</v>
      </c>
      <c r="G190" s="227" t="s">
        <v>170</v>
      </c>
      <c r="H190" s="228">
        <v>2</v>
      </c>
      <c r="I190" s="229"/>
      <c r="J190" s="230">
        <f>ROUND(I190*H190,2)</f>
        <v>0</v>
      </c>
      <c r="K190" s="226" t="s">
        <v>1034</v>
      </c>
      <c r="L190" s="231"/>
      <c r="M190" s="232" t="s">
        <v>1</v>
      </c>
      <c r="N190" s="233" t="s">
        <v>48</v>
      </c>
      <c r="O190" s="71"/>
      <c r="P190" s="197">
        <f>O190*H190</f>
        <v>0</v>
      </c>
      <c r="Q190" s="197">
        <v>9.7000000000000003E-2</v>
      </c>
      <c r="R190" s="197">
        <f>Q190*H190</f>
        <v>0.19400000000000001</v>
      </c>
      <c r="S190" s="197">
        <v>0</v>
      </c>
      <c r="T190" s="19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9" t="s">
        <v>183</v>
      </c>
      <c r="AT190" s="199" t="s">
        <v>237</v>
      </c>
      <c r="AU190" s="199" t="s">
        <v>94</v>
      </c>
      <c r="AY190" s="16" t="s">
        <v>141</v>
      </c>
      <c r="BE190" s="200">
        <f>IF(N190="základní",J190,0)</f>
        <v>0</v>
      </c>
      <c r="BF190" s="200">
        <f>IF(N190="snížená",J190,0)</f>
        <v>0</v>
      </c>
      <c r="BG190" s="200">
        <f>IF(N190="zákl. přenesená",J190,0)</f>
        <v>0</v>
      </c>
      <c r="BH190" s="200">
        <f>IF(N190="sníž. přenesená",J190,0)</f>
        <v>0</v>
      </c>
      <c r="BI190" s="200">
        <f>IF(N190="nulová",J190,0)</f>
        <v>0</v>
      </c>
      <c r="BJ190" s="16" t="s">
        <v>91</v>
      </c>
      <c r="BK190" s="200">
        <f>ROUND(I190*H190,2)</f>
        <v>0</v>
      </c>
      <c r="BL190" s="16" t="s">
        <v>147</v>
      </c>
      <c r="BM190" s="199" t="s">
        <v>279</v>
      </c>
    </row>
    <row r="191" spans="1:65" s="13" customFormat="1">
      <c r="B191" s="201"/>
      <c r="C191" s="202"/>
      <c r="D191" s="203" t="s">
        <v>149</v>
      </c>
      <c r="E191" s="204" t="s">
        <v>1</v>
      </c>
      <c r="F191" s="205" t="s">
        <v>94</v>
      </c>
      <c r="G191" s="202"/>
      <c r="H191" s="206">
        <v>2</v>
      </c>
      <c r="I191" s="207"/>
      <c r="J191" s="202"/>
      <c r="K191" s="202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149</v>
      </c>
      <c r="AU191" s="212" t="s">
        <v>94</v>
      </c>
      <c r="AV191" s="13" t="s">
        <v>94</v>
      </c>
      <c r="AW191" s="13" t="s">
        <v>40</v>
      </c>
      <c r="AX191" s="13" t="s">
        <v>91</v>
      </c>
      <c r="AY191" s="212" t="s">
        <v>141</v>
      </c>
    </row>
    <row r="192" spans="1:65" s="2" customFormat="1" ht="16.5" customHeight="1">
      <c r="A192" s="34"/>
      <c r="B192" s="35"/>
      <c r="C192" s="224" t="s">
        <v>280</v>
      </c>
      <c r="D192" s="224" t="s">
        <v>237</v>
      </c>
      <c r="E192" s="225" t="s">
        <v>281</v>
      </c>
      <c r="F192" s="226" t="s">
        <v>282</v>
      </c>
      <c r="G192" s="227" t="s">
        <v>170</v>
      </c>
      <c r="H192" s="228">
        <v>4</v>
      </c>
      <c r="I192" s="229"/>
      <c r="J192" s="230">
        <f>ROUND(I192*H192,2)</f>
        <v>0</v>
      </c>
      <c r="K192" s="226" t="s">
        <v>1034</v>
      </c>
      <c r="L192" s="231"/>
      <c r="M192" s="232" t="s">
        <v>1</v>
      </c>
      <c r="N192" s="233" t="s">
        <v>48</v>
      </c>
      <c r="O192" s="71"/>
      <c r="P192" s="197">
        <f>O192*H192</f>
        <v>0</v>
      </c>
      <c r="Q192" s="197">
        <v>3.7999999999999999E-2</v>
      </c>
      <c r="R192" s="197">
        <f>Q192*H192</f>
        <v>0.152</v>
      </c>
      <c r="S192" s="197">
        <v>0</v>
      </c>
      <c r="T192" s="19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9" t="s">
        <v>183</v>
      </c>
      <c r="AT192" s="199" t="s">
        <v>237</v>
      </c>
      <c r="AU192" s="199" t="s">
        <v>94</v>
      </c>
      <c r="AY192" s="16" t="s">
        <v>141</v>
      </c>
      <c r="BE192" s="200">
        <f>IF(N192="základní",J192,0)</f>
        <v>0</v>
      </c>
      <c r="BF192" s="200">
        <f>IF(N192="snížená",J192,0)</f>
        <v>0</v>
      </c>
      <c r="BG192" s="200">
        <f>IF(N192="zákl. přenesená",J192,0)</f>
        <v>0</v>
      </c>
      <c r="BH192" s="200">
        <f>IF(N192="sníž. přenesená",J192,0)</f>
        <v>0</v>
      </c>
      <c r="BI192" s="200">
        <f>IF(N192="nulová",J192,0)</f>
        <v>0</v>
      </c>
      <c r="BJ192" s="16" t="s">
        <v>91</v>
      </c>
      <c r="BK192" s="200">
        <f>ROUND(I192*H192,2)</f>
        <v>0</v>
      </c>
      <c r="BL192" s="16" t="s">
        <v>147</v>
      </c>
      <c r="BM192" s="199" t="s">
        <v>283</v>
      </c>
    </row>
    <row r="193" spans="1:65" s="13" customFormat="1">
      <c r="B193" s="201"/>
      <c r="C193" s="202"/>
      <c r="D193" s="203" t="s">
        <v>149</v>
      </c>
      <c r="E193" s="204" t="s">
        <v>1</v>
      </c>
      <c r="F193" s="205" t="s">
        <v>147</v>
      </c>
      <c r="G193" s="202"/>
      <c r="H193" s="206">
        <v>4</v>
      </c>
      <c r="I193" s="207"/>
      <c r="J193" s="202"/>
      <c r="K193" s="202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149</v>
      </c>
      <c r="AU193" s="212" t="s">
        <v>94</v>
      </c>
      <c r="AV193" s="13" t="s">
        <v>94</v>
      </c>
      <c r="AW193" s="13" t="s">
        <v>40</v>
      </c>
      <c r="AX193" s="13" t="s">
        <v>91</v>
      </c>
      <c r="AY193" s="212" t="s">
        <v>141</v>
      </c>
    </row>
    <row r="194" spans="1:65" s="2" customFormat="1" ht="16.5" customHeight="1">
      <c r="A194" s="34"/>
      <c r="B194" s="35"/>
      <c r="C194" s="188" t="s">
        <v>284</v>
      </c>
      <c r="D194" s="188" t="s">
        <v>143</v>
      </c>
      <c r="E194" s="189" t="s">
        <v>285</v>
      </c>
      <c r="F194" s="190" t="s">
        <v>286</v>
      </c>
      <c r="G194" s="191" t="s">
        <v>273</v>
      </c>
      <c r="H194" s="192">
        <v>170.32</v>
      </c>
      <c r="I194" s="193"/>
      <c r="J194" s="194">
        <f>ROUND(I194*H194,2)</f>
        <v>0</v>
      </c>
      <c r="K194" s="190" t="s">
        <v>1034</v>
      </c>
      <c r="L194" s="39"/>
      <c r="M194" s="195" t="s">
        <v>1</v>
      </c>
      <c r="N194" s="196" t="s">
        <v>48</v>
      </c>
      <c r="O194" s="71"/>
      <c r="P194" s="197">
        <f>O194*H194</f>
        <v>0</v>
      </c>
      <c r="Q194" s="197">
        <v>6.6E-3</v>
      </c>
      <c r="R194" s="197">
        <f>Q194*H194</f>
        <v>1.124112</v>
      </c>
      <c r="S194" s="197">
        <v>0</v>
      </c>
      <c r="T194" s="19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9" t="s">
        <v>147</v>
      </c>
      <c r="AT194" s="199" t="s">
        <v>143</v>
      </c>
      <c r="AU194" s="199" t="s">
        <v>94</v>
      </c>
      <c r="AY194" s="16" t="s">
        <v>141</v>
      </c>
      <c r="BE194" s="200">
        <f>IF(N194="základní",J194,0)</f>
        <v>0</v>
      </c>
      <c r="BF194" s="200">
        <f>IF(N194="snížená",J194,0)</f>
        <v>0</v>
      </c>
      <c r="BG194" s="200">
        <f>IF(N194="zákl. přenesená",J194,0)</f>
        <v>0</v>
      </c>
      <c r="BH194" s="200">
        <f>IF(N194="sníž. přenesená",J194,0)</f>
        <v>0</v>
      </c>
      <c r="BI194" s="200">
        <f>IF(N194="nulová",J194,0)</f>
        <v>0</v>
      </c>
      <c r="BJ194" s="16" t="s">
        <v>91</v>
      </c>
      <c r="BK194" s="200">
        <f>ROUND(I194*H194,2)</f>
        <v>0</v>
      </c>
      <c r="BL194" s="16" t="s">
        <v>147</v>
      </c>
      <c r="BM194" s="199" t="s">
        <v>287</v>
      </c>
    </row>
    <row r="195" spans="1:65" s="13" customFormat="1">
      <c r="B195" s="201"/>
      <c r="C195" s="202"/>
      <c r="D195" s="203" t="s">
        <v>149</v>
      </c>
      <c r="E195" s="204" t="s">
        <v>1</v>
      </c>
      <c r="F195" s="205" t="s">
        <v>288</v>
      </c>
      <c r="G195" s="202"/>
      <c r="H195" s="206">
        <v>170.32</v>
      </c>
      <c r="I195" s="207"/>
      <c r="J195" s="202"/>
      <c r="K195" s="202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149</v>
      </c>
      <c r="AU195" s="212" t="s">
        <v>94</v>
      </c>
      <c r="AV195" s="13" t="s">
        <v>94</v>
      </c>
      <c r="AW195" s="13" t="s">
        <v>40</v>
      </c>
      <c r="AX195" s="13" t="s">
        <v>91</v>
      </c>
      <c r="AY195" s="212" t="s">
        <v>141</v>
      </c>
    </row>
    <row r="196" spans="1:65" s="2" customFormat="1" ht="16.5" customHeight="1">
      <c r="A196" s="34"/>
      <c r="B196" s="35"/>
      <c r="C196" s="224" t="s">
        <v>289</v>
      </c>
      <c r="D196" s="224" t="s">
        <v>237</v>
      </c>
      <c r="E196" s="225" t="s">
        <v>290</v>
      </c>
      <c r="F196" s="226" t="s">
        <v>291</v>
      </c>
      <c r="G196" s="227" t="s">
        <v>273</v>
      </c>
      <c r="H196" s="228">
        <v>170.32</v>
      </c>
      <c r="I196" s="229"/>
      <c r="J196" s="230">
        <f>ROUND(I196*H196,2)</f>
        <v>0</v>
      </c>
      <c r="K196" s="226" t="s">
        <v>1034</v>
      </c>
      <c r="L196" s="231"/>
      <c r="M196" s="232" t="s">
        <v>1</v>
      </c>
      <c r="N196" s="233" t="s">
        <v>48</v>
      </c>
      <c r="O196" s="71"/>
      <c r="P196" s="197">
        <f>O196*H196</f>
        <v>0</v>
      </c>
      <c r="Q196" s="197">
        <v>1.6E-2</v>
      </c>
      <c r="R196" s="197">
        <f>Q196*H196</f>
        <v>2.72512</v>
      </c>
      <c r="S196" s="197">
        <v>0</v>
      </c>
      <c r="T196" s="19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9" t="s">
        <v>183</v>
      </c>
      <c r="AT196" s="199" t="s">
        <v>237</v>
      </c>
      <c r="AU196" s="199" t="s">
        <v>94</v>
      </c>
      <c r="AY196" s="16" t="s">
        <v>141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6" t="s">
        <v>91</v>
      </c>
      <c r="BK196" s="200">
        <f>ROUND(I196*H196,2)</f>
        <v>0</v>
      </c>
      <c r="BL196" s="16" t="s">
        <v>147</v>
      </c>
      <c r="BM196" s="199" t="s">
        <v>292</v>
      </c>
    </row>
    <row r="197" spans="1:65" s="13" customFormat="1">
      <c r="B197" s="201"/>
      <c r="C197" s="202"/>
      <c r="D197" s="203" t="s">
        <v>149</v>
      </c>
      <c r="E197" s="204" t="s">
        <v>1</v>
      </c>
      <c r="F197" s="205" t="s">
        <v>288</v>
      </c>
      <c r="G197" s="202"/>
      <c r="H197" s="206">
        <v>170.32</v>
      </c>
      <c r="I197" s="207"/>
      <c r="J197" s="202"/>
      <c r="K197" s="202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149</v>
      </c>
      <c r="AU197" s="212" t="s">
        <v>94</v>
      </c>
      <c r="AV197" s="13" t="s">
        <v>94</v>
      </c>
      <c r="AW197" s="13" t="s">
        <v>40</v>
      </c>
      <c r="AX197" s="13" t="s">
        <v>91</v>
      </c>
      <c r="AY197" s="212" t="s">
        <v>141</v>
      </c>
    </row>
    <row r="198" spans="1:65" s="2" customFormat="1" ht="16.5" customHeight="1">
      <c r="A198" s="34"/>
      <c r="B198" s="35"/>
      <c r="C198" s="188" t="s">
        <v>293</v>
      </c>
      <c r="D198" s="188" t="s">
        <v>143</v>
      </c>
      <c r="E198" s="189" t="s">
        <v>294</v>
      </c>
      <c r="F198" s="190" t="s">
        <v>295</v>
      </c>
      <c r="G198" s="191" t="s">
        <v>186</v>
      </c>
      <c r="H198" s="192">
        <v>140.04599999999999</v>
      </c>
      <c r="I198" s="193"/>
      <c r="J198" s="194">
        <f>ROUND(I198*H198,2)</f>
        <v>0</v>
      </c>
      <c r="K198" s="190" t="s">
        <v>1034</v>
      </c>
      <c r="L198" s="39"/>
      <c r="M198" s="195" t="s">
        <v>1</v>
      </c>
      <c r="N198" s="196" t="s">
        <v>48</v>
      </c>
      <c r="O198" s="71"/>
      <c r="P198" s="197">
        <f>O198*H198</f>
        <v>0</v>
      </c>
      <c r="Q198" s="197">
        <v>0</v>
      </c>
      <c r="R198" s="197">
        <f>Q198*H198</f>
        <v>0</v>
      </c>
      <c r="S198" s="197">
        <v>0</v>
      </c>
      <c r="T198" s="19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9" t="s">
        <v>147</v>
      </c>
      <c r="AT198" s="199" t="s">
        <v>143</v>
      </c>
      <c r="AU198" s="199" t="s">
        <v>94</v>
      </c>
      <c r="AY198" s="16" t="s">
        <v>141</v>
      </c>
      <c r="BE198" s="200">
        <f>IF(N198="základní",J198,0)</f>
        <v>0</v>
      </c>
      <c r="BF198" s="200">
        <f>IF(N198="snížená",J198,0)</f>
        <v>0</v>
      </c>
      <c r="BG198" s="200">
        <f>IF(N198="zákl. přenesená",J198,0)</f>
        <v>0</v>
      </c>
      <c r="BH198" s="200">
        <f>IF(N198="sníž. přenesená",J198,0)</f>
        <v>0</v>
      </c>
      <c r="BI198" s="200">
        <f>IF(N198="nulová",J198,0)</f>
        <v>0</v>
      </c>
      <c r="BJ198" s="16" t="s">
        <v>91</v>
      </c>
      <c r="BK198" s="200">
        <f>ROUND(I198*H198,2)</f>
        <v>0</v>
      </c>
      <c r="BL198" s="16" t="s">
        <v>147</v>
      </c>
      <c r="BM198" s="199" t="s">
        <v>296</v>
      </c>
    </row>
    <row r="199" spans="1:65" s="13" customFormat="1">
      <c r="B199" s="201"/>
      <c r="C199" s="202"/>
      <c r="D199" s="203" t="s">
        <v>149</v>
      </c>
      <c r="E199" s="204" t="s">
        <v>1</v>
      </c>
      <c r="F199" s="205" t="s">
        <v>297</v>
      </c>
      <c r="G199" s="202"/>
      <c r="H199" s="206">
        <v>140.04599999999999</v>
      </c>
      <c r="I199" s="207"/>
      <c r="J199" s="202"/>
      <c r="K199" s="202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149</v>
      </c>
      <c r="AU199" s="212" t="s">
        <v>94</v>
      </c>
      <c r="AV199" s="13" t="s">
        <v>94</v>
      </c>
      <c r="AW199" s="13" t="s">
        <v>40</v>
      </c>
      <c r="AX199" s="13" t="s">
        <v>91</v>
      </c>
      <c r="AY199" s="212" t="s">
        <v>141</v>
      </c>
    </row>
    <row r="200" spans="1:65" s="12" customFormat="1" ht="22.9" customHeight="1">
      <c r="B200" s="172"/>
      <c r="C200" s="173"/>
      <c r="D200" s="174" t="s">
        <v>82</v>
      </c>
      <c r="E200" s="186" t="s">
        <v>167</v>
      </c>
      <c r="F200" s="186" t="s">
        <v>298</v>
      </c>
      <c r="G200" s="173"/>
      <c r="H200" s="173"/>
      <c r="I200" s="176"/>
      <c r="J200" s="187">
        <f>BK200</f>
        <v>0</v>
      </c>
      <c r="K200" s="173"/>
      <c r="L200" s="178"/>
      <c r="M200" s="179"/>
      <c r="N200" s="180"/>
      <c r="O200" s="180"/>
      <c r="P200" s="181">
        <f>SUM(P201:P204)</f>
        <v>0</v>
      </c>
      <c r="Q200" s="180"/>
      <c r="R200" s="181">
        <f>SUM(R201:R204)</f>
        <v>407.69240000000002</v>
      </c>
      <c r="S200" s="180"/>
      <c r="T200" s="182">
        <f>SUM(T201:T204)</f>
        <v>0</v>
      </c>
      <c r="AR200" s="183" t="s">
        <v>91</v>
      </c>
      <c r="AT200" s="184" t="s">
        <v>82</v>
      </c>
      <c r="AU200" s="184" t="s">
        <v>91</v>
      </c>
      <c r="AY200" s="183" t="s">
        <v>141</v>
      </c>
      <c r="BK200" s="185">
        <f>SUM(BK201:BK204)</f>
        <v>0</v>
      </c>
    </row>
    <row r="201" spans="1:65" s="2" customFormat="1" ht="16.5" customHeight="1">
      <c r="A201" s="34"/>
      <c r="B201" s="35"/>
      <c r="C201" s="188" t="s">
        <v>299</v>
      </c>
      <c r="D201" s="188" t="s">
        <v>143</v>
      </c>
      <c r="E201" s="189" t="s">
        <v>300</v>
      </c>
      <c r="F201" s="190" t="s">
        <v>301</v>
      </c>
      <c r="G201" s="191" t="s">
        <v>146</v>
      </c>
      <c r="H201" s="192">
        <v>686.35</v>
      </c>
      <c r="I201" s="193"/>
      <c r="J201" s="194">
        <f>ROUND(I201*H201,2)</f>
        <v>0</v>
      </c>
      <c r="K201" s="190" t="s">
        <v>1034</v>
      </c>
      <c r="L201" s="39"/>
      <c r="M201" s="195" t="s">
        <v>1</v>
      </c>
      <c r="N201" s="196" t="s">
        <v>48</v>
      </c>
      <c r="O201" s="71"/>
      <c r="P201" s="197">
        <f>O201*H201</f>
        <v>0</v>
      </c>
      <c r="Q201" s="197">
        <v>0.32400000000000001</v>
      </c>
      <c r="R201" s="197">
        <f>Q201*H201</f>
        <v>222.37740000000002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147</v>
      </c>
      <c r="AT201" s="199" t="s">
        <v>143</v>
      </c>
      <c r="AU201" s="199" t="s">
        <v>94</v>
      </c>
      <c r="AY201" s="16" t="s">
        <v>141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6" t="s">
        <v>91</v>
      </c>
      <c r="BK201" s="200">
        <f>ROUND(I201*H201,2)</f>
        <v>0</v>
      </c>
      <c r="BL201" s="16" t="s">
        <v>147</v>
      </c>
      <c r="BM201" s="199" t="s">
        <v>302</v>
      </c>
    </row>
    <row r="202" spans="1:65" s="13" customFormat="1">
      <c r="B202" s="201"/>
      <c r="C202" s="202"/>
      <c r="D202" s="203" t="s">
        <v>149</v>
      </c>
      <c r="E202" s="204" t="s">
        <v>1</v>
      </c>
      <c r="F202" s="205" t="s">
        <v>303</v>
      </c>
      <c r="G202" s="202"/>
      <c r="H202" s="206">
        <v>686.35</v>
      </c>
      <c r="I202" s="207"/>
      <c r="J202" s="202"/>
      <c r="K202" s="202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149</v>
      </c>
      <c r="AU202" s="212" t="s">
        <v>94</v>
      </c>
      <c r="AV202" s="13" t="s">
        <v>94</v>
      </c>
      <c r="AW202" s="13" t="s">
        <v>40</v>
      </c>
      <c r="AX202" s="13" t="s">
        <v>91</v>
      </c>
      <c r="AY202" s="212" t="s">
        <v>141</v>
      </c>
    </row>
    <row r="203" spans="1:65" s="2" customFormat="1" ht="16.5" customHeight="1">
      <c r="A203" s="34"/>
      <c r="B203" s="35"/>
      <c r="C203" s="224" t="s">
        <v>304</v>
      </c>
      <c r="D203" s="224" t="s">
        <v>237</v>
      </c>
      <c r="E203" s="225" t="s">
        <v>305</v>
      </c>
      <c r="F203" s="226" t="s">
        <v>306</v>
      </c>
      <c r="G203" s="227" t="s">
        <v>228</v>
      </c>
      <c r="H203" s="228">
        <v>185.315</v>
      </c>
      <c r="I203" s="229"/>
      <c r="J203" s="230">
        <f>ROUND(I203*H203,2)</f>
        <v>0</v>
      </c>
      <c r="K203" s="226" t="s">
        <v>1034</v>
      </c>
      <c r="L203" s="231"/>
      <c r="M203" s="232" t="s">
        <v>1</v>
      </c>
      <c r="N203" s="233" t="s">
        <v>48</v>
      </c>
      <c r="O203" s="71"/>
      <c r="P203" s="197">
        <f>O203*H203</f>
        <v>0</v>
      </c>
      <c r="Q203" s="197">
        <v>1</v>
      </c>
      <c r="R203" s="197">
        <f>Q203*H203</f>
        <v>185.315</v>
      </c>
      <c r="S203" s="197">
        <v>0</v>
      </c>
      <c r="T203" s="19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9" t="s">
        <v>183</v>
      </c>
      <c r="AT203" s="199" t="s">
        <v>237</v>
      </c>
      <c r="AU203" s="199" t="s">
        <v>94</v>
      </c>
      <c r="AY203" s="16" t="s">
        <v>141</v>
      </c>
      <c r="BE203" s="200">
        <f>IF(N203="základní",J203,0)</f>
        <v>0</v>
      </c>
      <c r="BF203" s="200">
        <f>IF(N203="snížená",J203,0)</f>
        <v>0</v>
      </c>
      <c r="BG203" s="200">
        <f>IF(N203="zákl. přenesená",J203,0)</f>
        <v>0</v>
      </c>
      <c r="BH203" s="200">
        <f>IF(N203="sníž. přenesená",J203,0)</f>
        <v>0</v>
      </c>
      <c r="BI203" s="200">
        <f>IF(N203="nulová",J203,0)</f>
        <v>0</v>
      </c>
      <c r="BJ203" s="16" t="s">
        <v>91</v>
      </c>
      <c r="BK203" s="200">
        <f>ROUND(I203*H203,2)</f>
        <v>0</v>
      </c>
      <c r="BL203" s="16" t="s">
        <v>147</v>
      </c>
      <c r="BM203" s="199" t="s">
        <v>307</v>
      </c>
    </row>
    <row r="204" spans="1:65" s="13" customFormat="1">
      <c r="B204" s="201"/>
      <c r="C204" s="202"/>
      <c r="D204" s="203" t="s">
        <v>149</v>
      </c>
      <c r="E204" s="204" t="s">
        <v>1</v>
      </c>
      <c r="F204" s="205" t="s">
        <v>308</v>
      </c>
      <c r="G204" s="202"/>
      <c r="H204" s="206">
        <v>185.315</v>
      </c>
      <c r="I204" s="207"/>
      <c r="J204" s="202"/>
      <c r="K204" s="202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149</v>
      </c>
      <c r="AU204" s="212" t="s">
        <v>94</v>
      </c>
      <c r="AV204" s="13" t="s">
        <v>94</v>
      </c>
      <c r="AW204" s="13" t="s">
        <v>40</v>
      </c>
      <c r="AX204" s="13" t="s">
        <v>91</v>
      </c>
      <c r="AY204" s="212" t="s">
        <v>141</v>
      </c>
    </row>
    <row r="205" spans="1:65" s="12" customFormat="1" ht="22.9" customHeight="1">
      <c r="B205" s="172"/>
      <c r="C205" s="173"/>
      <c r="D205" s="174" t="s">
        <v>82</v>
      </c>
      <c r="E205" s="186" t="s">
        <v>183</v>
      </c>
      <c r="F205" s="186" t="s">
        <v>309</v>
      </c>
      <c r="G205" s="173"/>
      <c r="H205" s="173"/>
      <c r="I205" s="176"/>
      <c r="J205" s="187">
        <f>BK205</f>
        <v>0</v>
      </c>
      <c r="K205" s="173"/>
      <c r="L205" s="178"/>
      <c r="M205" s="179"/>
      <c r="N205" s="180"/>
      <c r="O205" s="180"/>
      <c r="P205" s="181">
        <f>SUM(P206:P253)</f>
        <v>0</v>
      </c>
      <c r="Q205" s="180"/>
      <c r="R205" s="181">
        <f>SUM(R206:R253)</f>
        <v>199.40407949999991</v>
      </c>
      <c r="S205" s="180"/>
      <c r="T205" s="182">
        <f>SUM(T206:T253)</f>
        <v>0</v>
      </c>
      <c r="AR205" s="183" t="s">
        <v>91</v>
      </c>
      <c r="AT205" s="184" t="s">
        <v>82</v>
      </c>
      <c r="AU205" s="184" t="s">
        <v>91</v>
      </c>
      <c r="AY205" s="183" t="s">
        <v>141</v>
      </c>
      <c r="BK205" s="185">
        <f>SUM(BK206:BK253)</f>
        <v>0</v>
      </c>
    </row>
    <row r="206" spans="1:65" s="2" customFormat="1" ht="16.5" customHeight="1">
      <c r="A206" s="34"/>
      <c r="B206" s="35"/>
      <c r="C206" s="188" t="s">
        <v>310</v>
      </c>
      <c r="D206" s="188" t="s">
        <v>143</v>
      </c>
      <c r="E206" s="189" t="s">
        <v>311</v>
      </c>
      <c r="F206" s="190" t="s">
        <v>312</v>
      </c>
      <c r="G206" s="191" t="s">
        <v>170</v>
      </c>
      <c r="H206" s="192">
        <v>425.8</v>
      </c>
      <c r="I206" s="193"/>
      <c r="J206" s="194">
        <f>ROUND(I206*H206,2)</f>
        <v>0</v>
      </c>
      <c r="K206" s="190" t="s">
        <v>1034</v>
      </c>
      <c r="L206" s="39"/>
      <c r="M206" s="195" t="s">
        <v>1</v>
      </c>
      <c r="N206" s="196" t="s">
        <v>48</v>
      </c>
      <c r="O206" s="71"/>
      <c r="P206" s="197">
        <f>O206*H206</f>
        <v>0</v>
      </c>
      <c r="Q206" s="197">
        <v>1.0000000000000001E-5</v>
      </c>
      <c r="R206" s="197">
        <f>Q206*H206</f>
        <v>4.2580000000000005E-3</v>
      </c>
      <c r="S206" s="197">
        <v>0</v>
      </c>
      <c r="T206" s="19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9" t="s">
        <v>147</v>
      </c>
      <c r="AT206" s="199" t="s">
        <v>143</v>
      </c>
      <c r="AU206" s="199" t="s">
        <v>94</v>
      </c>
      <c r="AY206" s="16" t="s">
        <v>141</v>
      </c>
      <c r="BE206" s="200">
        <f>IF(N206="základní",J206,0)</f>
        <v>0</v>
      </c>
      <c r="BF206" s="200">
        <f>IF(N206="snížená",J206,0)</f>
        <v>0</v>
      </c>
      <c r="BG206" s="200">
        <f>IF(N206="zákl. přenesená",J206,0)</f>
        <v>0</v>
      </c>
      <c r="BH206" s="200">
        <f>IF(N206="sníž. přenesená",J206,0)</f>
        <v>0</v>
      </c>
      <c r="BI206" s="200">
        <f>IF(N206="nulová",J206,0)</f>
        <v>0</v>
      </c>
      <c r="BJ206" s="16" t="s">
        <v>91</v>
      </c>
      <c r="BK206" s="200">
        <f>ROUND(I206*H206,2)</f>
        <v>0</v>
      </c>
      <c r="BL206" s="16" t="s">
        <v>147</v>
      </c>
      <c r="BM206" s="199" t="s">
        <v>313</v>
      </c>
    </row>
    <row r="207" spans="1:65" s="13" customFormat="1">
      <c r="B207" s="201"/>
      <c r="C207" s="202"/>
      <c r="D207" s="203" t="s">
        <v>149</v>
      </c>
      <c r="E207" s="204" t="s">
        <v>1</v>
      </c>
      <c r="F207" s="205" t="s">
        <v>256</v>
      </c>
      <c r="G207" s="202"/>
      <c r="H207" s="206">
        <v>425.8</v>
      </c>
      <c r="I207" s="207"/>
      <c r="J207" s="202"/>
      <c r="K207" s="202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149</v>
      </c>
      <c r="AU207" s="212" t="s">
        <v>94</v>
      </c>
      <c r="AV207" s="13" t="s">
        <v>94</v>
      </c>
      <c r="AW207" s="13" t="s">
        <v>40</v>
      </c>
      <c r="AX207" s="13" t="s">
        <v>91</v>
      </c>
      <c r="AY207" s="212" t="s">
        <v>141</v>
      </c>
    </row>
    <row r="208" spans="1:65" s="2" customFormat="1" ht="16.5" customHeight="1">
      <c r="A208" s="34"/>
      <c r="B208" s="35"/>
      <c r="C208" s="224" t="s">
        <v>314</v>
      </c>
      <c r="D208" s="224" t="s">
        <v>237</v>
      </c>
      <c r="E208" s="225" t="s">
        <v>315</v>
      </c>
      <c r="F208" s="226" t="s">
        <v>316</v>
      </c>
      <c r="G208" s="227" t="s">
        <v>170</v>
      </c>
      <c r="H208" s="228">
        <v>447.09</v>
      </c>
      <c r="I208" s="229"/>
      <c r="J208" s="230">
        <f>ROUND(I208*H208,2)</f>
        <v>0</v>
      </c>
      <c r="K208" s="226" t="s">
        <v>1034</v>
      </c>
      <c r="L208" s="231"/>
      <c r="M208" s="232" t="s">
        <v>1</v>
      </c>
      <c r="N208" s="233" t="s">
        <v>48</v>
      </c>
      <c r="O208" s="71"/>
      <c r="P208" s="197">
        <f>O208*H208</f>
        <v>0</v>
      </c>
      <c r="Q208" s="197">
        <v>0.29959999999999998</v>
      </c>
      <c r="R208" s="197">
        <f>Q208*H208</f>
        <v>133.94816399999999</v>
      </c>
      <c r="S208" s="197">
        <v>0</v>
      </c>
      <c r="T208" s="19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9" t="s">
        <v>183</v>
      </c>
      <c r="AT208" s="199" t="s">
        <v>237</v>
      </c>
      <c r="AU208" s="199" t="s">
        <v>94</v>
      </c>
      <c r="AY208" s="16" t="s">
        <v>141</v>
      </c>
      <c r="BE208" s="200">
        <f>IF(N208="základní",J208,0)</f>
        <v>0</v>
      </c>
      <c r="BF208" s="200">
        <f>IF(N208="snížená",J208,0)</f>
        <v>0</v>
      </c>
      <c r="BG208" s="200">
        <f>IF(N208="zákl. přenesená",J208,0)</f>
        <v>0</v>
      </c>
      <c r="BH208" s="200">
        <f>IF(N208="sníž. přenesená",J208,0)</f>
        <v>0</v>
      </c>
      <c r="BI208" s="200">
        <f>IF(N208="nulová",J208,0)</f>
        <v>0</v>
      </c>
      <c r="BJ208" s="16" t="s">
        <v>91</v>
      </c>
      <c r="BK208" s="200">
        <f>ROUND(I208*H208,2)</f>
        <v>0</v>
      </c>
      <c r="BL208" s="16" t="s">
        <v>147</v>
      </c>
      <c r="BM208" s="199" t="s">
        <v>317</v>
      </c>
    </row>
    <row r="209" spans="1:65" s="13" customFormat="1">
      <c r="B209" s="201"/>
      <c r="C209" s="202"/>
      <c r="D209" s="203" t="s">
        <v>149</v>
      </c>
      <c r="E209" s="204" t="s">
        <v>1</v>
      </c>
      <c r="F209" s="205" t="s">
        <v>256</v>
      </c>
      <c r="G209" s="202"/>
      <c r="H209" s="206">
        <v>425.8</v>
      </c>
      <c r="I209" s="207"/>
      <c r="J209" s="202"/>
      <c r="K209" s="202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149</v>
      </c>
      <c r="AU209" s="212" t="s">
        <v>94</v>
      </c>
      <c r="AV209" s="13" t="s">
        <v>94</v>
      </c>
      <c r="AW209" s="13" t="s">
        <v>40</v>
      </c>
      <c r="AX209" s="13" t="s">
        <v>91</v>
      </c>
      <c r="AY209" s="212" t="s">
        <v>141</v>
      </c>
    </row>
    <row r="210" spans="1:65" s="13" customFormat="1">
      <c r="B210" s="201"/>
      <c r="C210" s="202"/>
      <c r="D210" s="203" t="s">
        <v>149</v>
      </c>
      <c r="E210" s="202"/>
      <c r="F210" s="205" t="s">
        <v>318</v>
      </c>
      <c r="G210" s="202"/>
      <c r="H210" s="206">
        <v>447.09</v>
      </c>
      <c r="I210" s="207"/>
      <c r="J210" s="202"/>
      <c r="K210" s="202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149</v>
      </c>
      <c r="AU210" s="212" t="s">
        <v>94</v>
      </c>
      <c r="AV210" s="13" t="s">
        <v>94</v>
      </c>
      <c r="AW210" s="13" t="s">
        <v>4</v>
      </c>
      <c r="AX210" s="13" t="s">
        <v>91</v>
      </c>
      <c r="AY210" s="212" t="s">
        <v>141</v>
      </c>
    </row>
    <row r="211" spans="1:65" s="2" customFormat="1" ht="16.5" customHeight="1">
      <c r="A211" s="34"/>
      <c r="B211" s="35"/>
      <c r="C211" s="188" t="s">
        <v>319</v>
      </c>
      <c r="D211" s="188" t="s">
        <v>143</v>
      </c>
      <c r="E211" s="189" t="s">
        <v>320</v>
      </c>
      <c r="F211" s="190" t="s">
        <v>321</v>
      </c>
      <c r="G211" s="191" t="s">
        <v>170</v>
      </c>
      <c r="H211" s="192">
        <v>175</v>
      </c>
      <c r="I211" s="193"/>
      <c r="J211" s="194">
        <f>ROUND(I211*H211,2)</f>
        <v>0</v>
      </c>
      <c r="K211" s="190" t="s">
        <v>1034</v>
      </c>
      <c r="L211" s="39"/>
      <c r="M211" s="195" t="s">
        <v>1</v>
      </c>
      <c r="N211" s="196" t="s">
        <v>48</v>
      </c>
      <c r="O211" s="71"/>
      <c r="P211" s="197">
        <f>O211*H211</f>
        <v>0</v>
      </c>
      <c r="Q211" s="197">
        <v>1.0000000000000001E-5</v>
      </c>
      <c r="R211" s="197">
        <f>Q211*H211</f>
        <v>1.75E-3</v>
      </c>
      <c r="S211" s="197">
        <v>0</v>
      </c>
      <c r="T211" s="19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9" t="s">
        <v>147</v>
      </c>
      <c r="AT211" s="199" t="s">
        <v>143</v>
      </c>
      <c r="AU211" s="199" t="s">
        <v>94</v>
      </c>
      <c r="AY211" s="16" t="s">
        <v>141</v>
      </c>
      <c r="BE211" s="200">
        <f>IF(N211="základní",J211,0)</f>
        <v>0</v>
      </c>
      <c r="BF211" s="200">
        <f>IF(N211="snížená",J211,0)</f>
        <v>0</v>
      </c>
      <c r="BG211" s="200">
        <f>IF(N211="zákl. přenesená",J211,0)</f>
        <v>0</v>
      </c>
      <c r="BH211" s="200">
        <f>IF(N211="sníž. přenesená",J211,0)</f>
        <v>0</v>
      </c>
      <c r="BI211" s="200">
        <f>IF(N211="nulová",J211,0)</f>
        <v>0</v>
      </c>
      <c r="BJ211" s="16" t="s">
        <v>91</v>
      </c>
      <c r="BK211" s="200">
        <f>ROUND(I211*H211,2)</f>
        <v>0</v>
      </c>
      <c r="BL211" s="16" t="s">
        <v>147</v>
      </c>
      <c r="BM211" s="199" t="s">
        <v>322</v>
      </c>
    </row>
    <row r="212" spans="1:65" s="13" customFormat="1">
      <c r="B212" s="201"/>
      <c r="C212" s="202"/>
      <c r="D212" s="203" t="s">
        <v>149</v>
      </c>
      <c r="E212" s="204" t="s">
        <v>1</v>
      </c>
      <c r="F212" s="205" t="s">
        <v>323</v>
      </c>
      <c r="G212" s="202"/>
      <c r="H212" s="206">
        <v>175</v>
      </c>
      <c r="I212" s="207"/>
      <c r="J212" s="202"/>
      <c r="K212" s="202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149</v>
      </c>
      <c r="AU212" s="212" t="s">
        <v>94</v>
      </c>
      <c r="AV212" s="13" t="s">
        <v>94</v>
      </c>
      <c r="AW212" s="13" t="s">
        <v>40</v>
      </c>
      <c r="AX212" s="13" t="s">
        <v>91</v>
      </c>
      <c r="AY212" s="212" t="s">
        <v>141</v>
      </c>
    </row>
    <row r="213" spans="1:65" s="2" customFormat="1" ht="16.5" customHeight="1">
      <c r="A213" s="34"/>
      <c r="B213" s="35"/>
      <c r="C213" s="224" t="s">
        <v>324</v>
      </c>
      <c r="D213" s="224" t="s">
        <v>237</v>
      </c>
      <c r="E213" s="225" t="s">
        <v>325</v>
      </c>
      <c r="F213" s="226" t="s">
        <v>326</v>
      </c>
      <c r="G213" s="227" t="s">
        <v>170</v>
      </c>
      <c r="H213" s="228">
        <v>180.25</v>
      </c>
      <c r="I213" s="229"/>
      <c r="J213" s="230">
        <f>ROUND(I213*H213,2)</f>
        <v>0</v>
      </c>
      <c r="K213" s="226" t="s">
        <v>1034</v>
      </c>
      <c r="L213" s="231"/>
      <c r="M213" s="232" t="s">
        <v>1</v>
      </c>
      <c r="N213" s="233" t="s">
        <v>48</v>
      </c>
      <c r="O213" s="71"/>
      <c r="P213" s="197">
        <f>O213*H213</f>
        <v>0</v>
      </c>
      <c r="Q213" s="197">
        <v>2.6700000000000001E-3</v>
      </c>
      <c r="R213" s="197">
        <f>Q213*H213</f>
        <v>0.48126750000000001</v>
      </c>
      <c r="S213" s="197">
        <v>0</v>
      </c>
      <c r="T213" s="19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9" t="s">
        <v>183</v>
      </c>
      <c r="AT213" s="199" t="s">
        <v>237</v>
      </c>
      <c r="AU213" s="199" t="s">
        <v>94</v>
      </c>
      <c r="AY213" s="16" t="s">
        <v>141</v>
      </c>
      <c r="BE213" s="200">
        <f>IF(N213="základní",J213,0)</f>
        <v>0</v>
      </c>
      <c r="BF213" s="200">
        <f>IF(N213="snížená",J213,0)</f>
        <v>0</v>
      </c>
      <c r="BG213" s="200">
        <f>IF(N213="zákl. přenesená",J213,0)</f>
        <v>0</v>
      </c>
      <c r="BH213" s="200">
        <f>IF(N213="sníž. přenesená",J213,0)</f>
        <v>0</v>
      </c>
      <c r="BI213" s="200">
        <f>IF(N213="nulová",J213,0)</f>
        <v>0</v>
      </c>
      <c r="BJ213" s="16" t="s">
        <v>91</v>
      </c>
      <c r="BK213" s="200">
        <f>ROUND(I213*H213,2)</f>
        <v>0</v>
      </c>
      <c r="BL213" s="16" t="s">
        <v>147</v>
      </c>
      <c r="BM213" s="199" t="s">
        <v>327</v>
      </c>
    </row>
    <row r="214" spans="1:65" s="13" customFormat="1">
      <c r="B214" s="201"/>
      <c r="C214" s="202"/>
      <c r="D214" s="203" t="s">
        <v>149</v>
      </c>
      <c r="E214" s="204" t="s">
        <v>1</v>
      </c>
      <c r="F214" s="205" t="s">
        <v>328</v>
      </c>
      <c r="G214" s="202"/>
      <c r="H214" s="206">
        <v>175</v>
      </c>
      <c r="I214" s="207"/>
      <c r="J214" s="202"/>
      <c r="K214" s="202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149</v>
      </c>
      <c r="AU214" s="212" t="s">
        <v>94</v>
      </c>
      <c r="AV214" s="13" t="s">
        <v>94</v>
      </c>
      <c r="AW214" s="13" t="s">
        <v>40</v>
      </c>
      <c r="AX214" s="13" t="s">
        <v>91</v>
      </c>
      <c r="AY214" s="212" t="s">
        <v>141</v>
      </c>
    </row>
    <row r="215" spans="1:65" s="13" customFormat="1">
      <c r="B215" s="201"/>
      <c r="C215" s="202"/>
      <c r="D215" s="203" t="s">
        <v>149</v>
      </c>
      <c r="E215" s="202"/>
      <c r="F215" s="205" t="s">
        <v>329</v>
      </c>
      <c r="G215" s="202"/>
      <c r="H215" s="206">
        <v>180.25</v>
      </c>
      <c r="I215" s="207"/>
      <c r="J215" s="202"/>
      <c r="K215" s="202"/>
      <c r="L215" s="208"/>
      <c r="M215" s="209"/>
      <c r="N215" s="210"/>
      <c r="O215" s="210"/>
      <c r="P215" s="210"/>
      <c r="Q215" s="210"/>
      <c r="R215" s="210"/>
      <c r="S215" s="210"/>
      <c r="T215" s="211"/>
      <c r="AT215" s="212" t="s">
        <v>149</v>
      </c>
      <c r="AU215" s="212" t="s">
        <v>94</v>
      </c>
      <c r="AV215" s="13" t="s">
        <v>94</v>
      </c>
      <c r="AW215" s="13" t="s">
        <v>4</v>
      </c>
      <c r="AX215" s="13" t="s">
        <v>91</v>
      </c>
      <c r="AY215" s="212" t="s">
        <v>141</v>
      </c>
    </row>
    <row r="216" spans="1:65" s="2" customFormat="1" ht="16.5" customHeight="1">
      <c r="A216" s="34"/>
      <c r="B216" s="35"/>
      <c r="C216" s="188" t="s">
        <v>330</v>
      </c>
      <c r="D216" s="188" t="s">
        <v>143</v>
      </c>
      <c r="E216" s="189" t="s">
        <v>331</v>
      </c>
      <c r="F216" s="190" t="s">
        <v>332</v>
      </c>
      <c r="G216" s="191" t="s">
        <v>273</v>
      </c>
      <c r="H216" s="192">
        <v>38</v>
      </c>
      <c r="I216" s="193"/>
      <c r="J216" s="194">
        <f>ROUND(I216*H216,2)</f>
        <v>0</v>
      </c>
      <c r="K216" s="190" t="s">
        <v>1034</v>
      </c>
      <c r="L216" s="39"/>
      <c r="M216" s="195" t="s">
        <v>1</v>
      </c>
      <c r="N216" s="196" t="s">
        <v>48</v>
      </c>
      <c r="O216" s="71"/>
      <c r="P216" s="197">
        <f>O216*H216</f>
        <v>0</v>
      </c>
      <c r="Q216" s="197">
        <v>0</v>
      </c>
      <c r="R216" s="197">
        <f>Q216*H216</f>
        <v>0</v>
      </c>
      <c r="S216" s="197">
        <v>0</v>
      </c>
      <c r="T216" s="19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9" t="s">
        <v>147</v>
      </c>
      <c r="AT216" s="199" t="s">
        <v>143</v>
      </c>
      <c r="AU216" s="199" t="s">
        <v>94</v>
      </c>
      <c r="AY216" s="16" t="s">
        <v>141</v>
      </c>
      <c r="BE216" s="200">
        <f>IF(N216="základní",J216,0)</f>
        <v>0</v>
      </c>
      <c r="BF216" s="200">
        <f>IF(N216="snížená",J216,0)</f>
        <v>0</v>
      </c>
      <c r="BG216" s="200">
        <f>IF(N216="zákl. přenesená",J216,0)</f>
        <v>0</v>
      </c>
      <c r="BH216" s="200">
        <f>IF(N216="sníž. přenesená",J216,0)</f>
        <v>0</v>
      </c>
      <c r="BI216" s="200">
        <f>IF(N216="nulová",J216,0)</f>
        <v>0</v>
      </c>
      <c r="BJ216" s="16" t="s">
        <v>91</v>
      </c>
      <c r="BK216" s="200">
        <f>ROUND(I216*H216,2)</f>
        <v>0</v>
      </c>
      <c r="BL216" s="16" t="s">
        <v>147</v>
      </c>
      <c r="BM216" s="199" t="s">
        <v>333</v>
      </c>
    </row>
    <row r="217" spans="1:65" s="13" customFormat="1">
      <c r="B217" s="201"/>
      <c r="C217" s="202"/>
      <c r="D217" s="203" t="s">
        <v>149</v>
      </c>
      <c r="E217" s="204" t="s">
        <v>1</v>
      </c>
      <c r="F217" s="205" t="s">
        <v>334</v>
      </c>
      <c r="G217" s="202"/>
      <c r="H217" s="206">
        <v>38</v>
      </c>
      <c r="I217" s="207"/>
      <c r="J217" s="202"/>
      <c r="K217" s="202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149</v>
      </c>
      <c r="AU217" s="212" t="s">
        <v>94</v>
      </c>
      <c r="AV217" s="13" t="s">
        <v>94</v>
      </c>
      <c r="AW217" s="13" t="s">
        <v>40</v>
      </c>
      <c r="AX217" s="13" t="s">
        <v>91</v>
      </c>
      <c r="AY217" s="212" t="s">
        <v>141</v>
      </c>
    </row>
    <row r="218" spans="1:65" s="2" customFormat="1" ht="16.5" customHeight="1">
      <c r="A218" s="34"/>
      <c r="B218" s="35"/>
      <c r="C218" s="224" t="s">
        <v>335</v>
      </c>
      <c r="D218" s="224" t="s">
        <v>237</v>
      </c>
      <c r="E218" s="225" t="s">
        <v>336</v>
      </c>
      <c r="F218" s="226" t="s">
        <v>337</v>
      </c>
      <c r="G218" s="227" t="s">
        <v>273</v>
      </c>
      <c r="H218" s="228">
        <v>38</v>
      </c>
      <c r="I218" s="229"/>
      <c r="J218" s="230">
        <f>ROUND(I218*H218,2)</f>
        <v>0</v>
      </c>
      <c r="K218" s="226" t="s">
        <v>1034</v>
      </c>
      <c r="L218" s="231"/>
      <c r="M218" s="232" t="s">
        <v>1</v>
      </c>
      <c r="N218" s="233" t="s">
        <v>48</v>
      </c>
      <c r="O218" s="71"/>
      <c r="P218" s="197">
        <f>O218*H218</f>
        <v>0</v>
      </c>
      <c r="Q218" s="197">
        <v>8.0000000000000004E-4</v>
      </c>
      <c r="R218" s="197">
        <f>Q218*H218</f>
        <v>3.04E-2</v>
      </c>
      <c r="S218" s="197">
        <v>0</v>
      </c>
      <c r="T218" s="19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9" t="s">
        <v>183</v>
      </c>
      <c r="AT218" s="199" t="s">
        <v>237</v>
      </c>
      <c r="AU218" s="199" t="s">
        <v>94</v>
      </c>
      <c r="AY218" s="16" t="s">
        <v>141</v>
      </c>
      <c r="BE218" s="200">
        <f>IF(N218="základní",J218,0)</f>
        <v>0</v>
      </c>
      <c r="BF218" s="200">
        <f>IF(N218="snížená",J218,0)</f>
        <v>0</v>
      </c>
      <c r="BG218" s="200">
        <f>IF(N218="zákl. přenesená",J218,0)</f>
        <v>0</v>
      </c>
      <c r="BH218" s="200">
        <f>IF(N218="sníž. přenesená",J218,0)</f>
        <v>0</v>
      </c>
      <c r="BI218" s="200">
        <f>IF(N218="nulová",J218,0)</f>
        <v>0</v>
      </c>
      <c r="BJ218" s="16" t="s">
        <v>91</v>
      </c>
      <c r="BK218" s="200">
        <f>ROUND(I218*H218,2)</f>
        <v>0</v>
      </c>
      <c r="BL218" s="16" t="s">
        <v>147</v>
      </c>
      <c r="BM218" s="199" t="s">
        <v>338</v>
      </c>
    </row>
    <row r="219" spans="1:65" s="13" customFormat="1">
      <c r="B219" s="201"/>
      <c r="C219" s="202"/>
      <c r="D219" s="203" t="s">
        <v>149</v>
      </c>
      <c r="E219" s="204" t="s">
        <v>1</v>
      </c>
      <c r="F219" s="205" t="s">
        <v>334</v>
      </c>
      <c r="G219" s="202"/>
      <c r="H219" s="206">
        <v>38</v>
      </c>
      <c r="I219" s="207"/>
      <c r="J219" s="202"/>
      <c r="K219" s="202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149</v>
      </c>
      <c r="AU219" s="212" t="s">
        <v>94</v>
      </c>
      <c r="AV219" s="13" t="s">
        <v>94</v>
      </c>
      <c r="AW219" s="13" t="s">
        <v>40</v>
      </c>
      <c r="AX219" s="13" t="s">
        <v>91</v>
      </c>
      <c r="AY219" s="212" t="s">
        <v>141</v>
      </c>
    </row>
    <row r="220" spans="1:65" s="2" customFormat="1" ht="21.75" customHeight="1">
      <c r="A220" s="34"/>
      <c r="B220" s="35"/>
      <c r="C220" s="188" t="s">
        <v>334</v>
      </c>
      <c r="D220" s="188" t="s">
        <v>143</v>
      </c>
      <c r="E220" s="189" t="s">
        <v>339</v>
      </c>
      <c r="F220" s="190" t="s">
        <v>340</v>
      </c>
      <c r="G220" s="191" t="s">
        <v>273</v>
      </c>
      <c r="H220" s="192">
        <v>38</v>
      </c>
      <c r="I220" s="193"/>
      <c r="J220" s="194">
        <f>ROUND(I220*H220,2)</f>
        <v>0</v>
      </c>
      <c r="K220" s="190" t="s">
        <v>1034</v>
      </c>
      <c r="L220" s="39"/>
      <c r="M220" s="195" t="s">
        <v>1</v>
      </c>
      <c r="N220" s="196" t="s">
        <v>48</v>
      </c>
      <c r="O220" s="71"/>
      <c r="P220" s="197">
        <f>O220*H220</f>
        <v>0</v>
      </c>
      <c r="Q220" s="197">
        <v>0</v>
      </c>
      <c r="R220" s="197">
        <f>Q220*H220</f>
        <v>0</v>
      </c>
      <c r="S220" s="197">
        <v>0</v>
      </c>
      <c r="T220" s="19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9" t="s">
        <v>147</v>
      </c>
      <c r="AT220" s="199" t="s">
        <v>143</v>
      </c>
      <c r="AU220" s="199" t="s">
        <v>94</v>
      </c>
      <c r="AY220" s="16" t="s">
        <v>141</v>
      </c>
      <c r="BE220" s="200">
        <f>IF(N220="základní",J220,0)</f>
        <v>0</v>
      </c>
      <c r="BF220" s="200">
        <f>IF(N220="snížená",J220,0)</f>
        <v>0</v>
      </c>
      <c r="BG220" s="200">
        <f>IF(N220="zákl. přenesená",J220,0)</f>
        <v>0</v>
      </c>
      <c r="BH220" s="200">
        <f>IF(N220="sníž. přenesená",J220,0)</f>
        <v>0</v>
      </c>
      <c r="BI220" s="200">
        <f>IF(N220="nulová",J220,0)</f>
        <v>0</v>
      </c>
      <c r="BJ220" s="16" t="s">
        <v>91</v>
      </c>
      <c r="BK220" s="200">
        <f>ROUND(I220*H220,2)</f>
        <v>0</v>
      </c>
      <c r="BL220" s="16" t="s">
        <v>147</v>
      </c>
      <c r="BM220" s="199" t="s">
        <v>341</v>
      </c>
    </row>
    <row r="221" spans="1:65" s="13" customFormat="1">
      <c r="B221" s="201"/>
      <c r="C221" s="202"/>
      <c r="D221" s="203" t="s">
        <v>149</v>
      </c>
      <c r="E221" s="204" t="s">
        <v>1</v>
      </c>
      <c r="F221" s="205" t="s">
        <v>334</v>
      </c>
      <c r="G221" s="202"/>
      <c r="H221" s="206">
        <v>38</v>
      </c>
      <c r="I221" s="207"/>
      <c r="J221" s="202"/>
      <c r="K221" s="202"/>
      <c r="L221" s="208"/>
      <c r="M221" s="209"/>
      <c r="N221" s="210"/>
      <c r="O221" s="210"/>
      <c r="P221" s="210"/>
      <c r="Q221" s="210"/>
      <c r="R221" s="210"/>
      <c r="S221" s="210"/>
      <c r="T221" s="211"/>
      <c r="AT221" s="212" t="s">
        <v>149</v>
      </c>
      <c r="AU221" s="212" t="s">
        <v>94</v>
      </c>
      <c r="AV221" s="13" t="s">
        <v>94</v>
      </c>
      <c r="AW221" s="13" t="s">
        <v>40</v>
      </c>
      <c r="AX221" s="13" t="s">
        <v>91</v>
      </c>
      <c r="AY221" s="212" t="s">
        <v>141</v>
      </c>
    </row>
    <row r="222" spans="1:65" s="2" customFormat="1" ht="16.5" customHeight="1">
      <c r="A222" s="34"/>
      <c r="B222" s="35"/>
      <c r="C222" s="224" t="s">
        <v>342</v>
      </c>
      <c r="D222" s="224" t="s">
        <v>237</v>
      </c>
      <c r="E222" s="225" t="s">
        <v>343</v>
      </c>
      <c r="F222" s="226" t="s">
        <v>344</v>
      </c>
      <c r="G222" s="227" t="s">
        <v>273</v>
      </c>
      <c r="H222" s="228">
        <v>38</v>
      </c>
      <c r="I222" s="229"/>
      <c r="J222" s="230">
        <f>ROUND(I222*H222,2)</f>
        <v>0</v>
      </c>
      <c r="K222" s="226" t="s">
        <v>1034</v>
      </c>
      <c r="L222" s="231"/>
      <c r="M222" s="232" t="s">
        <v>1</v>
      </c>
      <c r="N222" s="233" t="s">
        <v>48</v>
      </c>
      <c r="O222" s="71"/>
      <c r="P222" s="197">
        <f>O222*H222</f>
        <v>0</v>
      </c>
      <c r="Q222" s="197">
        <v>1.31E-3</v>
      </c>
      <c r="R222" s="197">
        <f>Q222*H222</f>
        <v>4.9779999999999998E-2</v>
      </c>
      <c r="S222" s="197">
        <v>0</v>
      </c>
      <c r="T222" s="19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9" t="s">
        <v>183</v>
      </c>
      <c r="AT222" s="199" t="s">
        <v>237</v>
      </c>
      <c r="AU222" s="199" t="s">
        <v>94</v>
      </c>
      <c r="AY222" s="16" t="s">
        <v>141</v>
      </c>
      <c r="BE222" s="200">
        <f>IF(N222="základní",J222,0)</f>
        <v>0</v>
      </c>
      <c r="BF222" s="200">
        <f>IF(N222="snížená",J222,0)</f>
        <v>0</v>
      </c>
      <c r="BG222" s="200">
        <f>IF(N222="zákl. přenesená",J222,0)</f>
        <v>0</v>
      </c>
      <c r="BH222" s="200">
        <f>IF(N222="sníž. přenesená",J222,0)</f>
        <v>0</v>
      </c>
      <c r="BI222" s="200">
        <f>IF(N222="nulová",J222,0)</f>
        <v>0</v>
      </c>
      <c r="BJ222" s="16" t="s">
        <v>91</v>
      </c>
      <c r="BK222" s="200">
        <f>ROUND(I222*H222,2)</f>
        <v>0</v>
      </c>
      <c r="BL222" s="16" t="s">
        <v>147</v>
      </c>
      <c r="BM222" s="199" t="s">
        <v>345</v>
      </c>
    </row>
    <row r="223" spans="1:65" s="13" customFormat="1">
      <c r="B223" s="201"/>
      <c r="C223" s="202"/>
      <c r="D223" s="203" t="s">
        <v>149</v>
      </c>
      <c r="E223" s="204" t="s">
        <v>1</v>
      </c>
      <c r="F223" s="205" t="s">
        <v>334</v>
      </c>
      <c r="G223" s="202"/>
      <c r="H223" s="206">
        <v>38</v>
      </c>
      <c r="I223" s="207"/>
      <c r="J223" s="202"/>
      <c r="K223" s="202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149</v>
      </c>
      <c r="AU223" s="212" t="s">
        <v>94</v>
      </c>
      <c r="AV223" s="13" t="s">
        <v>94</v>
      </c>
      <c r="AW223" s="13" t="s">
        <v>40</v>
      </c>
      <c r="AX223" s="13" t="s">
        <v>91</v>
      </c>
      <c r="AY223" s="212" t="s">
        <v>141</v>
      </c>
    </row>
    <row r="224" spans="1:65" s="2" customFormat="1" ht="16.5" customHeight="1">
      <c r="A224" s="34"/>
      <c r="B224" s="35"/>
      <c r="C224" s="188" t="s">
        <v>346</v>
      </c>
      <c r="D224" s="188" t="s">
        <v>143</v>
      </c>
      <c r="E224" s="189" t="s">
        <v>347</v>
      </c>
      <c r="F224" s="190" t="s">
        <v>348</v>
      </c>
      <c r="G224" s="191" t="s">
        <v>273</v>
      </c>
      <c r="H224" s="192">
        <v>38</v>
      </c>
      <c r="I224" s="193"/>
      <c r="J224" s="194">
        <f>ROUND(I224*H224,2)</f>
        <v>0</v>
      </c>
      <c r="K224" s="190" t="s">
        <v>1034</v>
      </c>
      <c r="L224" s="39"/>
      <c r="M224" s="195" t="s">
        <v>1</v>
      </c>
      <c r="N224" s="196" t="s">
        <v>48</v>
      </c>
      <c r="O224" s="71"/>
      <c r="P224" s="197">
        <f>O224*H224</f>
        <v>0</v>
      </c>
      <c r="Q224" s="197">
        <v>0</v>
      </c>
      <c r="R224" s="197">
        <f>Q224*H224</f>
        <v>0</v>
      </c>
      <c r="S224" s="197">
        <v>0</v>
      </c>
      <c r="T224" s="19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9" t="s">
        <v>147</v>
      </c>
      <c r="AT224" s="199" t="s">
        <v>143</v>
      </c>
      <c r="AU224" s="199" t="s">
        <v>94</v>
      </c>
      <c r="AY224" s="16" t="s">
        <v>141</v>
      </c>
      <c r="BE224" s="200">
        <f>IF(N224="základní",J224,0)</f>
        <v>0</v>
      </c>
      <c r="BF224" s="200">
        <f>IF(N224="snížená",J224,0)</f>
        <v>0</v>
      </c>
      <c r="BG224" s="200">
        <f>IF(N224="zákl. přenesená",J224,0)</f>
        <v>0</v>
      </c>
      <c r="BH224" s="200">
        <f>IF(N224="sníž. přenesená",J224,0)</f>
        <v>0</v>
      </c>
      <c r="BI224" s="200">
        <f>IF(N224="nulová",J224,0)</f>
        <v>0</v>
      </c>
      <c r="BJ224" s="16" t="s">
        <v>91</v>
      </c>
      <c r="BK224" s="200">
        <f>ROUND(I224*H224,2)</f>
        <v>0</v>
      </c>
      <c r="BL224" s="16" t="s">
        <v>147</v>
      </c>
      <c r="BM224" s="199" t="s">
        <v>349</v>
      </c>
    </row>
    <row r="225" spans="1:65" s="13" customFormat="1" ht="12">
      <c r="B225" s="201"/>
      <c r="C225" s="202"/>
      <c r="D225" s="203" t="s">
        <v>149</v>
      </c>
      <c r="E225" s="204" t="s">
        <v>1</v>
      </c>
      <c r="F225" s="205" t="s">
        <v>334</v>
      </c>
      <c r="G225" s="202"/>
      <c r="H225" s="206">
        <v>38</v>
      </c>
      <c r="I225" s="207"/>
      <c r="J225" s="202"/>
      <c r="K225" s="190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149</v>
      </c>
      <c r="AU225" s="212" t="s">
        <v>94</v>
      </c>
      <c r="AV225" s="13" t="s">
        <v>94</v>
      </c>
      <c r="AW225" s="13" t="s">
        <v>40</v>
      </c>
      <c r="AX225" s="13" t="s">
        <v>91</v>
      </c>
      <c r="AY225" s="212" t="s">
        <v>141</v>
      </c>
    </row>
    <row r="226" spans="1:65" s="2" customFormat="1" ht="16.5" customHeight="1">
      <c r="A226" s="34"/>
      <c r="B226" s="35"/>
      <c r="C226" s="224" t="s">
        <v>350</v>
      </c>
      <c r="D226" s="224" t="s">
        <v>237</v>
      </c>
      <c r="E226" s="225" t="s">
        <v>351</v>
      </c>
      <c r="F226" s="226" t="s">
        <v>352</v>
      </c>
      <c r="G226" s="227" t="s">
        <v>273</v>
      </c>
      <c r="H226" s="228">
        <v>38</v>
      </c>
      <c r="I226" s="229"/>
      <c r="J226" s="230">
        <f>ROUND(I226*H226,2)</f>
        <v>0</v>
      </c>
      <c r="K226" s="226" t="s">
        <v>1034</v>
      </c>
      <c r="L226" s="231"/>
      <c r="M226" s="232" t="s">
        <v>1</v>
      </c>
      <c r="N226" s="233" t="s">
        <v>48</v>
      </c>
      <c r="O226" s="71"/>
      <c r="P226" s="197">
        <f>O226*H226</f>
        <v>0</v>
      </c>
      <c r="Q226" s="197">
        <v>4.8999999999999998E-4</v>
      </c>
      <c r="R226" s="197">
        <f>Q226*H226</f>
        <v>1.8619999999999998E-2</v>
      </c>
      <c r="S226" s="197">
        <v>0</v>
      </c>
      <c r="T226" s="19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9" t="s">
        <v>183</v>
      </c>
      <c r="AT226" s="199" t="s">
        <v>237</v>
      </c>
      <c r="AU226" s="199" t="s">
        <v>94</v>
      </c>
      <c r="AY226" s="16" t="s">
        <v>141</v>
      </c>
      <c r="BE226" s="200">
        <f>IF(N226="základní",J226,0)</f>
        <v>0</v>
      </c>
      <c r="BF226" s="200">
        <f>IF(N226="snížená",J226,0)</f>
        <v>0</v>
      </c>
      <c r="BG226" s="200">
        <f>IF(N226="zákl. přenesená",J226,0)</f>
        <v>0</v>
      </c>
      <c r="BH226" s="200">
        <f>IF(N226="sníž. přenesená",J226,0)</f>
        <v>0</v>
      </c>
      <c r="BI226" s="200">
        <f>IF(N226="nulová",J226,0)</f>
        <v>0</v>
      </c>
      <c r="BJ226" s="16" t="s">
        <v>91</v>
      </c>
      <c r="BK226" s="200">
        <f>ROUND(I226*H226,2)</f>
        <v>0</v>
      </c>
      <c r="BL226" s="16" t="s">
        <v>147</v>
      </c>
      <c r="BM226" s="199" t="s">
        <v>353</v>
      </c>
    </row>
    <row r="227" spans="1:65" s="13" customFormat="1">
      <c r="B227" s="201"/>
      <c r="C227" s="202"/>
      <c r="D227" s="203" t="s">
        <v>149</v>
      </c>
      <c r="E227" s="204" t="s">
        <v>1</v>
      </c>
      <c r="F227" s="205" t="s">
        <v>334</v>
      </c>
      <c r="G227" s="202"/>
      <c r="H227" s="206">
        <v>38</v>
      </c>
      <c r="I227" s="207"/>
      <c r="J227" s="202"/>
      <c r="K227" s="202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149</v>
      </c>
      <c r="AU227" s="212" t="s">
        <v>94</v>
      </c>
      <c r="AV227" s="13" t="s">
        <v>94</v>
      </c>
      <c r="AW227" s="13" t="s">
        <v>40</v>
      </c>
      <c r="AX227" s="13" t="s">
        <v>91</v>
      </c>
      <c r="AY227" s="212" t="s">
        <v>141</v>
      </c>
    </row>
    <row r="228" spans="1:65" s="2" customFormat="1" ht="16.5" customHeight="1">
      <c r="A228" s="34"/>
      <c r="B228" s="35"/>
      <c r="C228" s="188" t="s">
        <v>354</v>
      </c>
      <c r="D228" s="188" t="s">
        <v>143</v>
      </c>
      <c r="E228" s="189" t="s">
        <v>355</v>
      </c>
      <c r="F228" s="190" t="s">
        <v>356</v>
      </c>
      <c r="G228" s="191" t="s">
        <v>357</v>
      </c>
      <c r="H228" s="192">
        <v>11</v>
      </c>
      <c r="I228" s="193"/>
      <c r="J228" s="194">
        <f>ROUND(I228*H228,2)</f>
        <v>0</v>
      </c>
      <c r="K228" s="190" t="s">
        <v>1034</v>
      </c>
      <c r="L228" s="39"/>
      <c r="M228" s="195" t="s">
        <v>1</v>
      </c>
      <c r="N228" s="196" t="s">
        <v>48</v>
      </c>
      <c r="O228" s="71"/>
      <c r="P228" s="197">
        <f>O228*H228</f>
        <v>0</v>
      </c>
      <c r="Q228" s="197">
        <v>2.5000000000000001E-4</v>
      </c>
      <c r="R228" s="197">
        <f>Q228*H228</f>
        <v>2.7499999999999998E-3</v>
      </c>
      <c r="S228" s="197">
        <v>0</v>
      </c>
      <c r="T228" s="19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9" t="s">
        <v>147</v>
      </c>
      <c r="AT228" s="199" t="s">
        <v>143</v>
      </c>
      <c r="AU228" s="199" t="s">
        <v>94</v>
      </c>
      <c r="AY228" s="16" t="s">
        <v>141</v>
      </c>
      <c r="BE228" s="200">
        <f>IF(N228="základní",J228,0)</f>
        <v>0</v>
      </c>
      <c r="BF228" s="200">
        <f>IF(N228="snížená",J228,0)</f>
        <v>0</v>
      </c>
      <c r="BG228" s="200">
        <f>IF(N228="zákl. přenesená",J228,0)</f>
        <v>0</v>
      </c>
      <c r="BH228" s="200">
        <f>IF(N228="sníž. přenesená",J228,0)</f>
        <v>0</v>
      </c>
      <c r="BI228" s="200">
        <f>IF(N228="nulová",J228,0)</f>
        <v>0</v>
      </c>
      <c r="BJ228" s="16" t="s">
        <v>91</v>
      </c>
      <c r="BK228" s="200">
        <f>ROUND(I228*H228,2)</f>
        <v>0</v>
      </c>
      <c r="BL228" s="16" t="s">
        <v>147</v>
      </c>
      <c r="BM228" s="199" t="s">
        <v>358</v>
      </c>
    </row>
    <row r="229" spans="1:65" s="13" customFormat="1">
      <c r="B229" s="201"/>
      <c r="C229" s="202"/>
      <c r="D229" s="203" t="s">
        <v>149</v>
      </c>
      <c r="E229" s="204" t="s">
        <v>1</v>
      </c>
      <c r="F229" s="205" t="s">
        <v>200</v>
      </c>
      <c r="G229" s="202"/>
      <c r="H229" s="206">
        <v>11</v>
      </c>
      <c r="I229" s="207"/>
      <c r="J229" s="202"/>
      <c r="K229" s="202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149</v>
      </c>
      <c r="AU229" s="212" t="s">
        <v>94</v>
      </c>
      <c r="AV229" s="13" t="s">
        <v>94</v>
      </c>
      <c r="AW229" s="13" t="s">
        <v>40</v>
      </c>
      <c r="AX229" s="13" t="s">
        <v>91</v>
      </c>
      <c r="AY229" s="212" t="s">
        <v>141</v>
      </c>
    </row>
    <row r="230" spans="1:65" s="2" customFormat="1" ht="16.5" customHeight="1">
      <c r="A230" s="34"/>
      <c r="B230" s="35"/>
      <c r="C230" s="188" t="s">
        <v>359</v>
      </c>
      <c r="D230" s="188" t="s">
        <v>143</v>
      </c>
      <c r="E230" s="189" t="s">
        <v>360</v>
      </c>
      <c r="F230" s="190" t="s">
        <v>361</v>
      </c>
      <c r="G230" s="191" t="s">
        <v>273</v>
      </c>
      <c r="H230" s="192">
        <v>11</v>
      </c>
      <c r="I230" s="193"/>
      <c r="J230" s="194">
        <f>ROUND(I230*H230,2)</f>
        <v>0</v>
      </c>
      <c r="K230" s="190" t="s">
        <v>1034</v>
      </c>
      <c r="L230" s="39"/>
      <c r="M230" s="195" t="s">
        <v>1</v>
      </c>
      <c r="N230" s="196" t="s">
        <v>48</v>
      </c>
      <c r="O230" s="71"/>
      <c r="P230" s="197">
        <f>O230*H230</f>
        <v>0</v>
      </c>
      <c r="Q230" s="197">
        <v>2.16255</v>
      </c>
      <c r="R230" s="197">
        <f>Q230*H230</f>
        <v>23.788049999999998</v>
      </c>
      <c r="S230" s="197">
        <v>0</v>
      </c>
      <c r="T230" s="19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147</v>
      </c>
      <c r="AT230" s="199" t="s">
        <v>143</v>
      </c>
      <c r="AU230" s="199" t="s">
        <v>94</v>
      </c>
      <c r="AY230" s="16" t="s">
        <v>141</v>
      </c>
      <c r="BE230" s="200">
        <f>IF(N230="základní",J230,0)</f>
        <v>0</v>
      </c>
      <c r="BF230" s="200">
        <f>IF(N230="snížená",J230,0)</f>
        <v>0</v>
      </c>
      <c r="BG230" s="200">
        <f>IF(N230="zákl. přenesená",J230,0)</f>
        <v>0</v>
      </c>
      <c r="BH230" s="200">
        <f>IF(N230="sníž. přenesená",J230,0)</f>
        <v>0</v>
      </c>
      <c r="BI230" s="200">
        <f>IF(N230="nulová",J230,0)</f>
        <v>0</v>
      </c>
      <c r="BJ230" s="16" t="s">
        <v>91</v>
      </c>
      <c r="BK230" s="200">
        <f>ROUND(I230*H230,2)</f>
        <v>0</v>
      </c>
      <c r="BL230" s="16" t="s">
        <v>147</v>
      </c>
      <c r="BM230" s="199" t="s">
        <v>362</v>
      </c>
    </row>
    <row r="231" spans="1:65" s="13" customFormat="1">
      <c r="B231" s="201"/>
      <c r="C231" s="202"/>
      <c r="D231" s="203" t="s">
        <v>149</v>
      </c>
      <c r="E231" s="204" t="s">
        <v>1</v>
      </c>
      <c r="F231" s="205" t="s">
        <v>363</v>
      </c>
      <c r="G231" s="202"/>
      <c r="H231" s="206">
        <v>11</v>
      </c>
      <c r="I231" s="207"/>
      <c r="J231" s="202"/>
      <c r="K231" s="202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149</v>
      </c>
      <c r="AU231" s="212" t="s">
        <v>94</v>
      </c>
      <c r="AV231" s="13" t="s">
        <v>94</v>
      </c>
      <c r="AW231" s="13" t="s">
        <v>40</v>
      </c>
      <c r="AX231" s="13" t="s">
        <v>91</v>
      </c>
      <c r="AY231" s="212" t="s">
        <v>141</v>
      </c>
    </row>
    <row r="232" spans="1:65" s="2" customFormat="1" ht="16.5" customHeight="1">
      <c r="A232" s="34"/>
      <c r="B232" s="35"/>
      <c r="C232" s="224" t="s">
        <v>364</v>
      </c>
      <c r="D232" s="224" t="s">
        <v>237</v>
      </c>
      <c r="E232" s="225" t="s">
        <v>365</v>
      </c>
      <c r="F232" s="226" t="s">
        <v>366</v>
      </c>
      <c r="G232" s="227" t="s">
        <v>273</v>
      </c>
      <c r="H232" s="228">
        <v>11</v>
      </c>
      <c r="I232" s="229"/>
      <c r="J232" s="230">
        <f>ROUND(I232*H232,2)</f>
        <v>0</v>
      </c>
      <c r="K232" s="226" t="s">
        <v>1034</v>
      </c>
      <c r="L232" s="231"/>
      <c r="M232" s="232" t="s">
        <v>1</v>
      </c>
      <c r="N232" s="233" t="s">
        <v>48</v>
      </c>
      <c r="O232" s="71"/>
      <c r="P232" s="197">
        <f>O232*H232</f>
        <v>0</v>
      </c>
      <c r="Q232" s="197">
        <v>1.87</v>
      </c>
      <c r="R232" s="197">
        <f>Q232*H232</f>
        <v>20.57</v>
      </c>
      <c r="S232" s="197">
        <v>0</v>
      </c>
      <c r="T232" s="19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9" t="s">
        <v>183</v>
      </c>
      <c r="AT232" s="199" t="s">
        <v>237</v>
      </c>
      <c r="AU232" s="199" t="s">
        <v>94</v>
      </c>
      <c r="AY232" s="16" t="s">
        <v>141</v>
      </c>
      <c r="BE232" s="200">
        <f>IF(N232="základní",J232,0)</f>
        <v>0</v>
      </c>
      <c r="BF232" s="200">
        <f>IF(N232="snížená",J232,0)</f>
        <v>0</v>
      </c>
      <c r="BG232" s="200">
        <f>IF(N232="zákl. přenesená",J232,0)</f>
        <v>0</v>
      </c>
      <c r="BH232" s="200">
        <f>IF(N232="sníž. přenesená",J232,0)</f>
        <v>0</v>
      </c>
      <c r="BI232" s="200">
        <f>IF(N232="nulová",J232,0)</f>
        <v>0</v>
      </c>
      <c r="BJ232" s="16" t="s">
        <v>91</v>
      </c>
      <c r="BK232" s="200">
        <f>ROUND(I232*H232,2)</f>
        <v>0</v>
      </c>
      <c r="BL232" s="16" t="s">
        <v>147</v>
      </c>
      <c r="BM232" s="199" t="s">
        <v>367</v>
      </c>
    </row>
    <row r="233" spans="1:65" s="13" customFormat="1">
      <c r="B233" s="201"/>
      <c r="C233" s="202"/>
      <c r="D233" s="203" t="s">
        <v>149</v>
      </c>
      <c r="E233" s="204" t="s">
        <v>1</v>
      </c>
      <c r="F233" s="205" t="s">
        <v>200</v>
      </c>
      <c r="G233" s="202"/>
      <c r="H233" s="206">
        <v>11</v>
      </c>
      <c r="I233" s="207"/>
      <c r="J233" s="202"/>
      <c r="K233" s="202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149</v>
      </c>
      <c r="AU233" s="212" t="s">
        <v>94</v>
      </c>
      <c r="AV233" s="13" t="s">
        <v>94</v>
      </c>
      <c r="AW233" s="13" t="s">
        <v>40</v>
      </c>
      <c r="AX233" s="13" t="s">
        <v>91</v>
      </c>
      <c r="AY233" s="212" t="s">
        <v>141</v>
      </c>
    </row>
    <row r="234" spans="1:65" s="2" customFormat="1" ht="16.5" customHeight="1">
      <c r="A234" s="34"/>
      <c r="B234" s="35"/>
      <c r="C234" s="224" t="s">
        <v>368</v>
      </c>
      <c r="D234" s="224" t="s">
        <v>237</v>
      </c>
      <c r="E234" s="225" t="s">
        <v>369</v>
      </c>
      <c r="F234" s="226" t="s">
        <v>370</v>
      </c>
      <c r="G234" s="227" t="s">
        <v>273</v>
      </c>
      <c r="H234" s="228">
        <v>10</v>
      </c>
      <c r="I234" s="229"/>
      <c r="J234" s="230">
        <f>ROUND(I234*H234,2)</f>
        <v>0</v>
      </c>
      <c r="K234" s="226" t="s">
        <v>1034</v>
      </c>
      <c r="L234" s="231"/>
      <c r="M234" s="232" t="s">
        <v>1</v>
      </c>
      <c r="N234" s="233" t="s">
        <v>48</v>
      </c>
      <c r="O234" s="71"/>
      <c r="P234" s="197">
        <f>O234*H234</f>
        <v>0</v>
      </c>
      <c r="Q234" s="197">
        <v>0.86</v>
      </c>
      <c r="R234" s="197">
        <f>Q234*H234</f>
        <v>8.6</v>
      </c>
      <c r="S234" s="197">
        <v>0</v>
      </c>
      <c r="T234" s="19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9" t="s">
        <v>183</v>
      </c>
      <c r="AT234" s="199" t="s">
        <v>237</v>
      </c>
      <c r="AU234" s="199" t="s">
        <v>94</v>
      </c>
      <c r="AY234" s="16" t="s">
        <v>141</v>
      </c>
      <c r="BE234" s="200">
        <f>IF(N234="základní",J234,0)</f>
        <v>0</v>
      </c>
      <c r="BF234" s="200">
        <f>IF(N234="snížená",J234,0)</f>
        <v>0</v>
      </c>
      <c r="BG234" s="200">
        <f>IF(N234="zákl. přenesená",J234,0)</f>
        <v>0</v>
      </c>
      <c r="BH234" s="200">
        <f>IF(N234="sníž. přenesená",J234,0)</f>
        <v>0</v>
      </c>
      <c r="BI234" s="200">
        <f>IF(N234="nulová",J234,0)</f>
        <v>0</v>
      </c>
      <c r="BJ234" s="16" t="s">
        <v>91</v>
      </c>
      <c r="BK234" s="200">
        <f>ROUND(I234*H234,2)</f>
        <v>0</v>
      </c>
      <c r="BL234" s="16" t="s">
        <v>147</v>
      </c>
      <c r="BM234" s="199" t="s">
        <v>371</v>
      </c>
    </row>
    <row r="235" spans="1:65" s="13" customFormat="1">
      <c r="B235" s="201"/>
      <c r="C235" s="202"/>
      <c r="D235" s="203" t="s">
        <v>149</v>
      </c>
      <c r="E235" s="204" t="s">
        <v>1</v>
      </c>
      <c r="F235" s="205" t="s">
        <v>194</v>
      </c>
      <c r="G235" s="202"/>
      <c r="H235" s="206">
        <v>10</v>
      </c>
      <c r="I235" s="207"/>
      <c r="J235" s="202"/>
      <c r="K235" s="202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149</v>
      </c>
      <c r="AU235" s="212" t="s">
        <v>94</v>
      </c>
      <c r="AV235" s="13" t="s">
        <v>94</v>
      </c>
      <c r="AW235" s="13" t="s">
        <v>40</v>
      </c>
      <c r="AX235" s="13" t="s">
        <v>91</v>
      </c>
      <c r="AY235" s="212" t="s">
        <v>141</v>
      </c>
    </row>
    <row r="236" spans="1:65" s="2" customFormat="1" ht="16.5" customHeight="1">
      <c r="A236" s="34"/>
      <c r="B236" s="35"/>
      <c r="C236" s="224" t="s">
        <v>372</v>
      </c>
      <c r="D236" s="224" t="s">
        <v>237</v>
      </c>
      <c r="E236" s="225" t="s">
        <v>373</v>
      </c>
      <c r="F236" s="226" t="s">
        <v>374</v>
      </c>
      <c r="G236" s="227" t="s">
        <v>273</v>
      </c>
      <c r="H236" s="228">
        <v>1</v>
      </c>
      <c r="I236" s="229"/>
      <c r="J236" s="230">
        <f>ROUND(I236*H236,2)</f>
        <v>0</v>
      </c>
      <c r="K236" s="226" t="s">
        <v>1034</v>
      </c>
      <c r="L236" s="231"/>
      <c r="M236" s="232" t="s">
        <v>1</v>
      </c>
      <c r="N236" s="233" t="s">
        <v>48</v>
      </c>
      <c r="O236" s="71"/>
      <c r="P236" s="197">
        <f>O236*H236</f>
        <v>0</v>
      </c>
      <c r="Q236" s="197">
        <v>0.43</v>
      </c>
      <c r="R236" s="197">
        <f>Q236*H236</f>
        <v>0.43</v>
      </c>
      <c r="S236" s="197">
        <v>0</v>
      </c>
      <c r="T236" s="19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9" t="s">
        <v>183</v>
      </c>
      <c r="AT236" s="199" t="s">
        <v>237</v>
      </c>
      <c r="AU236" s="199" t="s">
        <v>94</v>
      </c>
      <c r="AY236" s="16" t="s">
        <v>141</v>
      </c>
      <c r="BE236" s="200">
        <f>IF(N236="základní",J236,0)</f>
        <v>0</v>
      </c>
      <c r="BF236" s="200">
        <f>IF(N236="snížená",J236,0)</f>
        <v>0</v>
      </c>
      <c r="BG236" s="200">
        <f>IF(N236="zákl. přenesená",J236,0)</f>
        <v>0</v>
      </c>
      <c r="BH236" s="200">
        <f>IF(N236="sníž. přenesená",J236,0)</f>
        <v>0</v>
      </c>
      <c r="BI236" s="200">
        <f>IF(N236="nulová",J236,0)</f>
        <v>0</v>
      </c>
      <c r="BJ236" s="16" t="s">
        <v>91</v>
      </c>
      <c r="BK236" s="200">
        <f>ROUND(I236*H236,2)</f>
        <v>0</v>
      </c>
      <c r="BL236" s="16" t="s">
        <v>147</v>
      </c>
      <c r="BM236" s="199" t="s">
        <v>375</v>
      </c>
    </row>
    <row r="237" spans="1:65" s="13" customFormat="1">
      <c r="B237" s="201"/>
      <c r="C237" s="202"/>
      <c r="D237" s="203" t="s">
        <v>149</v>
      </c>
      <c r="E237" s="204" t="s">
        <v>1</v>
      </c>
      <c r="F237" s="205" t="s">
        <v>91</v>
      </c>
      <c r="G237" s="202"/>
      <c r="H237" s="206">
        <v>1</v>
      </c>
      <c r="I237" s="207"/>
      <c r="J237" s="202"/>
      <c r="K237" s="202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149</v>
      </c>
      <c r="AU237" s="212" t="s">
        <v>94</v>
      </c>
      <c r="AV237" s="13" t="s">
        <v>94</v>
      </c>
      <c r="AW237" s="13" t="s">
        <v>40</v>
      </c>
      <c r="AX237" s="13" t="s">
        <v>91</v>
      </c>
      <c r="AY237" s="212" t="s">
        <v>141</v>
      </c>
    </row>
    <row r="238" spans="1:65" s="2" customFormat="1" ht="16.5" customHeight="1">
      <c r="A238" s="34"/>
      <c r="B238" s="35"/>
      <c r="C238" s="224" t="s">
        <v>376</v>
      </c>
      <c r="D238" s="224" t="s">
        <v>237</v>
      </c>
      <c r="E238" s="225" t="s">
        <v>377</v>
      </c>
      <c r="F238" s="226" t="s">
        <v>378</v>
      </c>
      <c r="G238" s="227" t="s">
        <v>273</v>
      </c>
      <c r="H238" s="228">
        <v>7</v>
      </c>
      <c r="I238" s="229"/>
      <c r="J238" s="230">
        <f>ROUND(I238*H238,2)</f>
        <v>0</v>
      </c>
      <c r="K238" s="226" t="s">
        <v>1034</v>
      </c>
      <c r="L238" s="231"/>
      <c r="M238" s="232" t="s">
        <v>1</v>
      </c>
      <c r="N238" s="233" t="s">
        <v>48</v>
      </c>
      <c r="O238" s="71"/>
      <c r="P238" s="197">
        <f>O238*H238</f>
        <v>0</v>
      </c>
      <c r="Q238" s="197">
        <v>0.215</v>
      </c>
      <c r="R238" s="197">
        <f>Q238*H238</f>
        <v>1.5049999999999999</v>
      </c>
      <c r="S238" s="197">
        <v>0</v>
      </c>
      <c r="T238" s="19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9" t="s">
        <v>183</v>
      </c>
      <c r="AT238" s="199" t="s">
        <v>237</v>
      </c>
      <c r="AU238" s="199" t="s">
        <v>94</v>
      </c>
      <c r="AY238" s="16" t="s">
        <v>141</v>
      </c>
      <c r="BE238" s="200">
        <f>IF(N238="základní",J238,0)</f>
        <v>0</v>
      </c>
      <c r="BF238" s="200">
        <f>IF(N238="snížená",J238,0)</f>
        <v>0</v>
      </c>
      <c r="BG238" s="200">
        <f>IF(N238="zákl. přenesená",J238,0)</f>
        <v>0</v>
      </c>
      <c r="BH238" s="200">
        <f>IF(N238="sníž. přenesená",J238,0)</f>
        <v>0</v>
      </c>
      <c r="BI238" s="200">
        <f>IF(N238="nulová",J238,0)</f>
        <v>0</v>
      </c>
      <c r="BJ238" s="16" t="s">
        <v>91</v>
      </c>
      <c r="BK238" s="200">
        <f>ROUND(I238*H238,2)</f>
        <v>0</v>
      </c>
      <c r="BL238" s="16" t="s">
        <v>147</v>
      </c>
      <c r="BM238" s="199" t="s">
        <v>379</v>
      </c>
    </row>
    <row r="239" spans="1:65" s="13" customFormat="1">
      <c r="B239" s="201"/>
      <c r="C239" s="202"/>
      <c r="D239" s="203" t="s">
        <v>149</v>
      </c>
      <c r="E239" s="204" t="s">
        <v>1</v>
      </c>
      <c r="F239" s="205" t="s">
        <v>178</v>
      </c>
      <c r="G239" s="202"/>
      <c r="H239" s="206">
        <v>7</v>
      </c>
      <c r="I239" s="207"/>
      <c r="J239" s="202"/>
      <c r="K239" s="202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149</v>
      </c>
      <c r="AU239" s="212" t="s">
        <v>94</v>
      </c>
      <c r="AV239" s="13" t="s">
        <v>94</v>
      </c>
      <c r="AW239" s="13" t="s">
        <v>40</v>
      </c>
      <c r="AX239" s="13" t="s">
        <v>91</v>
      </c>
      <c r="AY239" s="212" t="s">
        <v>141</v>
      </c>
    </row>
    <row r="240" spans="1:65" s="2" customFormat="1" ht="16.5" customHeight="1">
      <c r="A240" s="34"/>
      <c r="B240" s="35"/>
      <c r="C240" s="224" t="s">
        <v>380</v>
      </c>
      <c r="D240" s="224" t="s">
        <v>237</v>
      </c>
      <c r="E240" s="225" t="s">
        <v>381</v>
      </c>
      <c r="F240" s="226" t="s">
        <v>382</v>
      </c>
      <c r="G240" s="227" t="s">
        <v>273</v>
      </c>
      <c r="H240" s="228">
        <v>11</v>
      </c>
      <c r="I240" s="229"/>
      <c r="J240" s="230">
        <f>ROUND(I240*H240,2)</f>
        <v>0</v>
      </c>
      <c r="K240" s="226" t="s">
        <v>1034</v>
      </c>
      <c r="L240" s="231"/>
      <c r="M240" s="232" t="s">
        <v>1</v>
      </c>
      <c r="N240" s="233" t="s">
        <v>48</v>
      </c>
      <c r="O240" s="71"/>
      <c r="P240" s="197">
        <f>O240*H240</f>
        <v>0</v>
      </c>
      <c r="Q240" s="197">
        <v>0.52100000000000002</v>
      </c>
      <c r="R240" s="197">
        <f>Q240*H240</f>
        <v>5.7309999999999999</v>
      </c>
      <c r="S240" s="197">
        <v>0</v>
      </c>
      <c r="T240" s="19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9" t="s">
        <v>183</v>
      </c>
      <c r="AT240" s="199" t="s">
        <v>237</v>
      </c>
      <c r="AU240" s="199" t="s">
        <v>94</v>
      </c>
      <c r="AY240" s="16" t="s">
        <v>141</v>
      </c>
      <c r="BE240" s="200">
        <f>IF(N240="základní",J240,0)</f>
        <v>0</v>
      </c>
      <c r="BF240" s="200">
        <f>IF(N240="snížená",J240,0)</f>
        <v>0</v>
      </c>
      <c r="BG240" s="200">
        <f>IF(N240="zákl. přenesená",J240,0)</f>
        <v>0</v>
      </c>
      <c r="BH240" s="200">
        <f>IF(N240="sníž. přenesená",J240,0)</f>
        <v>0</v>
      </c>
      <c r="BI240" s="200">
        <f>IF(N240="nulová",J240,0)</f>
        <v>0</v>
      </c>
      <c r="BJ240" s="16" t="s">
        <v>91</v>
      </c>
      <c r="BK240" s="200">
        <f>ROUND(I240*H240,2)</f>
        <v>0</v>
      </c>
      <c r="BL240" s="16" t="s">
        <v>147</v>
      </c>
      <c r="BM240" s="199" t="s">
        <v>383</v>
      </c>
    </row>
    <row r="241" spans="1:65" s="13" customFormat="1">
      <c r="B241" s="201"/>
      <c r="C241" s="202"/>
      <c r="D241" s="203" t="s">
        <v>149</v>
      </c>
      <c r="E241" s="204" t="s">
        <v>1</v>
      </c>
      <c r="F241" s="205" t="s">
        <v>200</v>
      </c>
      <c r="G241" s="202"/>
      <c r="H241" s="206">
        <v>11</v>
      </c>
      <c r="I241" s="207"/>
      <c r="J241" s="202"/>
      <c r="K241" s="202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149</v>
      </c>
      <c r="AU241" s="212" t="s">
        <v>94</v>
      </c>
      <c r="AV241" s="13" t="s">
        <v>94</v>
      </c>
      <c r="AW241" s="13" t="s">
        <v>40</v>
      </c>
      <c r="AX241" s="13" t="s">
        <v>91</v>
      </c>
      <c r="AY241" s="212" t="s">
        <v>141</v>
      </c>
    </row>
    <row r="242" spans="1:65" s="2" customFormat="1" ht="16.5" customHeight="1">
      <c r="A242" s="34"/>
      <c r="B242" s="35"/>
      <c r="C242" s="224" t="s">
        <v>384</v>
      </c>
      <c r="D242" s="224" t="s">
        <v>237</v>
      </c>
      <c r="E242" s="225" t="s">
        <v>385</v>
      </c>
      <c r="F242" s="226" t="s">
        <v>386</v>
      </c>
      <c r="G242" s="227" t="s">
        <v>273</v>
      </c>
      <c r="H242" s="228">
        <v>1</v>
      </c>
      <c r="I242" s="229"/>
      <c r="J242" s="230">
        <f>ROUND(I242*H242,2)</f>
        <v>0</v>
      </c>
      <c r="K242" s="226" t="s">
        <v>1034</v>
      </c>
      <c r="L242" s="231"/>
      <c r="M242" s="232" t="s">
        <v>1</v>
      </c>
      <c r="N242" s="233" t="s">
        <v>48</v>
      </c>
      <c r="O242" s="71"/>
      <c r="P242" s="197">
        <f>O242*H242</f>
        <v>0</v>
      </c>
      <c r="Q242" s="197">
        <v>5.0999999999999997E-2</v>
      </c>
      <c r="R242" s="197">
        <f>Q242*H242</f>
        <v>5.0999999999999997E-2</v>
      </c>
      <c r="S242" s="197">
        <v>0</v>
      </c>
      <c r="T242" s="19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183</v>
      </c>
      <c r="AT242" s="199" t="s">
        <v>237</v>
      </c>
      <c r="AU242" s="199" t="s">
        <v>94</v>
      </c>
      <c r="AY242" s="16" t="s">
        <v>141</v>
      </c>
      <c r="BE242" s="200">
        <f>IF(N242="základní",J242,0)</f>
        <v>0</v>
      </c>
      <c r="BF242" s="200">
        <f>IF(N242="snížená",J242,0)</f>
        <v>0</v>
      </c>
      <c r="BG242" s="200">
        <f>IF(N242="zákl. přenesená",J242,0)</f>
        <v>0</v>
      </c>
      <c r="BH242" s="200">
        <f>IF(N242="sníž. přenesená",J242,0)</f>
        <v>0</v>
      </c>
      <c r="BI242" s="200">
        <f>IF(N242="nulová",J242,0)</f>
        <v>0</v>
      </c>
      <c r="BJ242" s="16" t="s">
        <v>91</v>
      </c>
      <c r="BK242" s="200">
        <f>ROUND(I242*H242,2)</f>
        <v>0</v>
      </c>
      <c r="BL242" s="16" t="s">
        <v>147</v>
      </c>
      <c r="BM242" s="199" t="s">
        <v>387</v>
      </c>
    </row>
    <row r="243" spans="1:65" s="13" customFormat="1">
      <c r="B243" s="201"/>
      <c r="C243" s="202"/>
      <c r="D243" s="203" t="s">
        <v>149</v>
      </c>
      <c r="E243" s="204" t="s">
        <v>1</v>
      </c>
      <c r="F243" s="205" t="s">
        <v>91</v>
      </c>
      <c r="G243" s="202"/>
      <c r="H243" s="206">
        <v>1</v>
      </c>
      <c r="I243" s="207"/>
      <c r="J243" s="202"/>
      <c r="K243" s="202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149</v>
      </c>
      <c r="AU243" s="212" t="s">
        <v>94</v>
      </c>
      <c r="AV243" s="13" t="s">
        <v>94</v>
      </c>
      <c r="AW243" s="13" t="s">
        <v>40</v>
      </c>
      <c r="AX243" s="13" t="s">
        <v>91</v>
      </c>
      <c r="AY243" s="212" t="s">
        <v>141</v>
      </c>
    </row>
    <row r="244" spans="1:65" s="2" customFormat="1" ht="16.5" customHeight="1">
      <c r="A244" s="34"/>
      <c r="B244" s="35"/>
      <c r="C244" s="224" t="s">
        <v>388</v>
      </c>
      <c r="D244" s="224" t="s">
        <v>237</v>
      </c>
      <c r="E244" s="225" t="s">
        <v>389</v>
      </c>
      <c r="F244" s="226" t="s">
        <v>390</v>
      </c>
      <c r="G244" s="227" t="s">
        <v>273</v>
      </c>
      <c r="H244" s="228">
        <v>7</v>
      </c>
      <c r="I244" s="229"/>
      <c r="J244" s="230">
        <f>ROUND(I244*H244,2)</f>
        <v>0</v>
      </c>
      <c r="K244" s="226" t="s">
        <v>1034</v>
      </c>
      <c r="L244" s="231"/>
      <c r="M244" s="232" t="s">
        <v>1</v>
      </c>
      <c r="N244" s="233" t="s">
        <v>48</v>
      </c>
      <c r="O244" s="71"/>
      <c r="P244" s="197">
        <f>O244*H244</f>
        <v>0</v>
      </c>
      <c r="Q244" s="197">
        <v>6.8000000000000005E-2</v>
      </c>
      <c r="R244" s="197">
        <f>Q244*H244</f>
        <v>0.47600000000000003</v>
      </c>
      <c r="S244" s="197">
        <v>0</v>
      </c>
      <c r="T244" s="19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9" t="s">
        <v>183</v>
      </c>
      <c r="AT244" s="199" t="s">
        <v>237</v>
      </c>
      <c r="AU244" s="199" t="s">
        <v>94</v>
      </c>
      <c r="AY244" s="16" t="s">
        <v>141</v>
      </c>
      <c r="BE244" s="200">
        <f>IF(N244="základní",J244,0)</f>
        <v>0</v>
      </c>
      <c r="BF244" s="200">
        <f>IF(N244="snížená",J244,0)</f>
        <v>0</v>
      </c>
      <c r="BG244" s="200">
        <f>IF(N244="zákl. přenesená",J244,0)</f>
        <v>0</v>
      </c>
      <c r="BH244" s="200">
        <f>IF(N244="sníž. přenesená",J244,0)</f>
        <v>0</v>
      </c>
      <c r="BI244" s="200">
        <f>IF(N244="nulová",J244,0)</f>
        <v>0</v>
      </c>
      <c r="BJ244" s="16" t="s">
        <v>91</v>
      </c>
      <c r="BK244" s="200">
        <f>ROUND(I244*H244,2)</f>
        <v>0</v>
      </c>
      <c r="BL244" s="16" t="s">
        <v>147</v>
      </c>
      <c r="BM244" s="199" t="s">
        <v>391</v>
      </c>
    </row>
    <row r="245" spans="1:65" s="13" customFormat="1">
      <c r="B245" s="201"/>
      <c r="C245" s="202"/>
      <c r="D245" s="203" t="s">
        <v>149</v>
      </c>
      <c r="E245" s="204" t="s">
        <v>1</v>
      </c>
      <c r="F245" s="205" t="s">
        <v>178</v>
      </c>
      <c r="G245" s="202"/>
      <c r="H245" s="206">
        <v>7</v>
      </c>
      <c r="I245" s="207"/>
      <c r="J245" s="202"/>
      <c r="K245" s="202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149</v>
      </c>
      <c r="AU245" s="212" t="s">
        <v>94</v>
      </c>
      <c r="AV245" s="13" t="s">
        <v>94</v>
      </c>
      <c r="AW245" s="13" t="s">
        <v>40</v>
      </c>
      <c r="AX245" s="13" t="s">
        <v>91</v>
      </c>
      <c r="AY245" s="212" t="s">
        <v>141</v>
      </c>
    </row>
    <row r="246" spans="1:65" s="2" customFormat="1" ht="16.5" customHeight="1">
      <c r="A246" s="34"/>
      <c r="B246" s="35"/>
      <c r="C246" s="224" t="s">
        <v>392</v>
      </c>
      <c r="D246" s="224" t="s">
        <v>237</v>
      </c>
      <c r="E246" s="225" t="s">
        <v>393</v>
      </c>
      <c r="F246" s="226" t="s">
        <v>394</v>
      </c>
      <c r="G246" s="227" t="s">
        <v>273</v>
      </c>
      <c r="H246" s="228">
        <v>8</v>
      </c>
      <c r="I246" s="229"/>
      <c r="J246" s="230">
        <f>ROUND(I246*H246,2)</f>
        <v>0</v>
      </c>
      <c r="K246" s="226" t="s">
        <v>1034</v>
      </c>
      <c r="L246" s="231"/>
      <c r="M246" s="232" t="s">
        <v>1</v>
      </c>
      <c r="N246" s="233" t="s">
        <v>48</v>
      </c>
      <c r="O246" s="71"/>
      <c r="P246" s="197">
        <f>O246*H246</f>
        <v>0</v>
      </c>
      <c r="Q246" s="197">
        <v>8.1000000000000003E-2</v>
      </c>
      <c r="R246" s="197">
        <f>Q246*H246</f>
        <v>0.64800000000000002</v>
      </c>
      <c r="S246" s="197">
        <v>0</v>
      </c>
      <c r="T246" s="19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9" t="s">
        <v>183</v>
      </c>
      <c r="AT246" s="199" t="s">
        <v>237</v>
      </c>
      <c r="AU246" s="199" t="s">
        <v>94</v>
      </c>
      <c r="AY246" s="16" t="s">
        <v>141</v>
      </c>
      <c r="BE246" s="200">
        <f>IF(N246="základní",J246,0)</f>
        <v>0</v>
      </c>
      <c r="BF246" s="200">
        <f>IF(N246="snížená",J246,0)</f>
        <v>0</v>
      </c>
      <c r="BG246" s="200">
        <f>IF(N246="zákl. přenesená",J246,0)</f>
        <v>0</v>
      </c>
      <c r="BH246" s="200">
        <f>IF(N246="sníž. přenesená",J246,0)</f>
        <v>0</v>
      </c>
      <c r="BI246" s="200">
        <f>IF(N246="nulová",J246,0)</f>
        <v>0</v>
      </c>
      <c r="BJ246" s="16" t="s">
        <v>91</v>
      </c>
      <c r="BK246" s="200">
        <f>ROUND(I246*H246,2)</f>
        <v>0</v>
      </c>
      <c r="BL246" s="16" t="s">
        <v>147</v>
      </c>
      <c r="BM246" s="199" t="s">
        <v>395</v>
      </c>
    </row>
    <row r="247" spans="1:65" s="13" customFormat="1">
      <c r="B247" s="201"/>
      <c r="C247" s="202"/>
      <c r="D247" s="203" t="s">
        <v>149</v>
      </c>
      <c r="E247" s="204" t="s">
        <v>1</v>
      </c>
      <c r="F247" s="205" t="s">
        <v>183</v>
      </c>
      <c r="G247" s="202"/>
      <c r="H247" s="206">
        <v>8</v>
      </c>
      <c r="I247" s="207"/>
      <c r="J247" s="202"/>
      <c r="K247" s="202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149</v>
      </c>
      <c r="AU247" s="212" t="s">
        <v>94</v>
      </c>
      <c r="AV247" s="13" t="s">
        <v>94</v>
      </c>
      <c r="AW247" s="13" t="s">
        <v>40</v>
      </c>
      <c r="AX247" s="13" t="s">
        <v>91</v>
      </c>
      <c r="AY247" s="212" t="s">
        <v>141</v>
      </c>
    </row>
    <row r="248" spans="1:65" s="2" customFormat="1" ht="16.5" customHeight="1">
      <c r="A248" s="34"/>
      <c r="B248" s="35"/>
      <c r="C248" s="224" t="s">
        <v>396</v>
      </c>
      <c r="D248" s="224" t="s">
        <v>237</v>
      </c>
      <c r="E248" s="225" t="s">
        <v>397</v>
      </c>
      <c r="F248" s="226" t="s">
        <v>398</v>
      </c>
      <c r="G248" s="227" t="s">
        <v>273</v>
      </c>
      <c r="H248" s="228">
        <v>29</v>
      </c>
      <c r="I248" s="229"/>
      <c r="J248" s="230">
        <f>ROUND(I248*H248,2)</f>
        <v>0</v>
      </c>
      <c r="K248" s="226" t="s">
        <v>1034</v>
      </c>
      <c r="L248" s="231"/>
      <c r="M248" s="232" t="s">
        <v>1</v>
      </c>
      <c r="N248" s="233" t="s">
        <v>48</v>
      </c>
      <c r="O248" s="71"/>
      <c r="P248" s="197">
        <f>O248*H248</f>
        <v>0</v>
      </c>
      <c r="Q248" s="197">
        <v>2E-3</v>
      </c>
      <c r="R248" s="197">
        <f>Q248*H248</f>
        <v>5.8000000000000003E-2</v>
      </c>
      <c r="S248" s="197">
        <v>0</v>
      </c>
      <c r="T248" s="19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9" t="s">
        <v>183</v>
      </c>
      <c r="AT248" s="199" t="s">
        <v>237</v>
      </c>
      <c r="AU248" s="199" t="s">
        <v>94</v>
      </c>
      <c r="AY248" s="16" t="s">
        <v>141</v>
      </c>
      <c r="BE248" s="200">
        <f>IF(N248="základní",J248,0)</f>
        <v>0</v>
      </c>
      <c r="BF248" s="200">
        <f>IF(N248="snížená",J248,0)</f>
        <v>0</v>
      </c>
      <c r="BG248" s="200">
        <f>IF(N248="zákl. přenesená",J248,0)</f>
        <v>0</v>
      </c>
      <c r="BH248" s="200">
        <f>IF(N248="sníž. přenesená",J248,0)</f>
        <v>0</v>
      </c>
      <c r="BI248" s="200">
        <f>IF(N248="nulová",J248,0)</f>
        <v>0</v>
      </c>
      <c r="BJ248" s="16" t="s">
        <v>91</v>
      </c>
      <c r="BK248" s="200">
        <f>ROUND(I248*H248,2)</f>
        <v>0</v>
      </c>
      <c r="BL248" s="16" t="s">
        <v>147</v>
      </c>
      <c r="BM248" s="199" t="s">
        <v>399</v>
      </c>
    </row>
    <row r="249" spans="1:65" s="13" customFormat="1">
      <c r="B249" s="201"/>
      <c r="C249" s="202"/>
      <c r="D249" s="203" t="s">
        <v>149</v>
      </c>
      <c r="E249" s="204" t="s">
        <v>1</v>
      </c>
      <c r="F249" s="205" t="s">
        <v>293</v>
      </c>
      <c r="G249" s="202"/>
      <c r="H249" s="206">
        <v>29</v>
      </c>
      <c r="I249" s="207"/>
      <c r="J249" s="202"/>
      <c r="K249" s="202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149</v>
      </c>
      <c r="AU249" s="212" t="s">
        <v>94</v>
      </c>
      <c r="AV249" s="13" t="s">
        <v>94</v>
      </c>
      <c r="AW249" s="13" t="s">
        <v>40</v>
      </c>
      <c r="AX249" s="13" t="s">
        <v>91</v>
      </c>
      <c r="AY249" s="212" t="s">
        <v>141</v>
      </c>
    </row>
    <row r="250" spans="1:65" s="2" customFormat="1" ht="16.5" customHeight="1">
      <c r="A250" s="34"/>
      <c r="B250" s="35"/>
      <c r="C250" s="188" t="s">
        <v>400</v>
      </c>
      <c r="D250" s="188" t="s">
        <v>143</v>
      </c>
      <c r="E250" s="189" t="s">
        <v>401</v>
      </c>
      <c r="F250" s="190" t="s">
        <v>402</v>
      </c>
      <c r="G250" s="191" t="s">
        <v>273</v>
      </c>
      <c r="H250" s="192">
        <v>11</v>
      </c>
      <c r="I250" s="193"/>
      <c r="J250" s="194">
        <f>ROUND(I250*H250,2)</f>
        <v>0</v>
      </c>
      <c r="K250" s="190" t="s">
        <v>1034</v>
      </c>
      <c r="L250" s="39"/>
      <c r="M250" s="195" t="s">
        <v>1</v>
      </c>
      <c r="N250" s="196" t="s">
        <v>48</v>
      </c>
      <c r="O250" s="71"/>
      <c r="P250" s="197">
        <f>O250*H250</f>
        <v>0</v>
      </c>
      <c r="Q250" s="197">
        <v>0.21734000000000001</v>
      </c>
      <c r="R250" s="197">
        <f>Q250*H250</f>
        <v>2.3907400000000001</v>
      </c>
      <c r="S250" s="197">
        <v>0</v>
      </c>
      <c r="T250" s="19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9" t="s">
        <v>147</v>
      </c>
      <c r="AT250" s="199" t="s">
        <v>143</v>
      </c>
      <c r="AU250" s="199" t="s">
        <v>94</v>
      </c>
      <c r="AY250" s="16" t="s">
        <v>141</v>
      </c>
      <c r="BE250" s="200">
        <f>IF(N250="základní",J250,0)</f>
        <v>0</v>
      </c>
      <c r="BF250" s="200">
        <f>IF(N250="snížená",J250,0)</f>
        <v>0</v>
      </c>
      <c r="BG250" s="200">
        <f>IF(N250="zákl. přenesená",J250,0)</f>
        <v>0</v>
      </c>
      <c r="BH250" s="200">
        <f>IF(N250="sníž. přenesená",J250,0)</f>
        <v>0</v>
      </c>
      <c r="BI250" s="200">
        <f>IF(N250="nulová",J250,0)</f>
        <v>0</v>
      </c>
      <c r="BJ250" s="16" t="s">
        <v>91</v>
      </c>
      <c r="BK250" s="200">
        <f>ROUND(I250*H250,2)</f>
        <v>0</v>
      </c>
      <c r="BL250" s="16" t="s">
        <v>147</v>
      </c>
      <c r="BM250" s="199" t="s">
        <v>403</v>
      </c>
    </row>
    <row r="251" spans="1:65" s="13" customFormat="1">
      <c r="B251" s="201"/>
      <c r="C251" s="202"/>
      <c r="D251" s="203" t="s">
        <v>149</v>
      </c>
      <c r="E251" s="204" t="s">
        <v>1</v>
      </c>
      <c r="F251" s="205" t="s">
        <v>200</v>
      </c>
      <c r="G251" s="202"/>
      <c r="H251" s="206">
        <v>11</v>
      </c>
      <c r="I251" s="207"/>
      <c r="J251" s="202"/>
      <c r="K251" s="202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149</v>
      </c>
      <c r="AU251" s="212" t="s">
        <v>94</v>
      </c>
      <c r="AV251" s="13" t="s">
        <v>94</v>
      </c>
      <c r="AW251" s="13" t="s">
        <v>40</v>
      </c>
      <c r="AX251" s="13" t="s">
        <v>91</v>
      </c>
      <c r="AY251" s="212" t="s">
        <v>141</v>
      </c>
    </row>
    <row r="252" spans="1:65" s="2" customFormat="1" ht="16.5" customHeight="1">
      <c r="A252" s="34"/>
      <c r="B252" s="35"/>
      <c r="C252" s="224" t="s">
        <v>404</v>
      </c>
      <c r="D252" s="224" t="s">
        <v>237</v>
      </c>
      <c r="E252" s="225" t="s">
        <v>405</v>
      </c>
      <c r="F252" s="226" t="s">
        <v>406</v>
      </c>
      <c r="G252" s="227" t="s">
        <v>273</v>
      </c>
      <c r="H252" s="228">
        <v>11</v>
      </c>
      <c r="I252" s="229"/>
      <c r="J252" s="230">
        <f>ROUND(I252*H252,2)</f>
        <v>0</v>
      </c>
      <c r="K252" s="226" t="s">
        <v>1034</v>
      </c>
      <c r="L252" s="231"/>
      <c r="M252" s="232" t="s">
        <v>1</v>
      </c>
      <c r="N252" s="233" t="s">
        <v>48</v>
      </c>
      <c r="O252" s="71"/>
      <c r="P252" s="197">
        <f>O252*H252</f>
        <v>0</v>
      </c>
      <c r="Q252" s="197">
        <v>5.6300000000000003E-2</v>
      </c>
      <c r="R252" s="197">
        <f>Q252*H252</f>
        <v>0.61930000000000007</v>
      </c>
      <c r="S252" s="197">
        <v>0</v>
      </c>
      <c r="T252" s="19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9" t="s">
        <v>183</v>
      </c>
      <c r="AT252" s="199" t="s">
        <v>237</v>
      </c>
      <c r="AU252" s="199" t="s">
        <v>94</v>
      </c>
      <c r="AY252" s="16" t="s">
        <v>141</v>
      </c>
      <c r="BE252" s="200">
        <f>IF(N252="základní",J252,0)</f>
        <v>0</v>
      </c>
      <c r="BF252" s="200">
        <f>IF(N252="snížená",J252,0)</f>
        <v>0</v>
      </c>
      <c r="BG252" s="200">
        <f>IF(N252="zákl. přenesená",J252,0)</f>
        <v>0</v>
      </c>
      <c r="BH252" s="200">
        <f>IF(N252="sníž. přenesená",J252,0)</f>
        <v>0</v>
      </c>
      <c r="BI252" s="200">
        <f>IF(N252="nulová",J252,0)</f>
        <v>0</v>
      </c>
      <c r="BJ252" s="16" t="s">
        <v>91</v>
      </c>
      <c r="BK252" s="200">
        <f>ROUND(I252*H252,2)</f>
        <v>0</v>
      </c>
      <c r="BL252" s="16" t="s">
        <v>147</v>
      </c>
      <c r="BM252" s="199" t="s">
        <v>407</v>
      </c>
    </row>
    <row r="253" spans="1:65" s="13" customFormat="1">
      <c r="B253" s="201"/>
      <c r="C253" s="202"/>
      <c r="D253" s="203" t="s">
        <v>149</v>
      </c>
      <c r="E253" s="204" t="s">
        <v>1</v>
      </c>
      <c r="F253" s="205" t="s">
        <v>200</v>
      </c>
      <c r="G253" s="202"/>
      <c r="H253" s="206">
        <v>11</v>
      </c>
      <c r="I253" s="207"/>
      <c r="J253" s="202"/>
      <c r="K253" s="202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149</v>
      </c>
      <c r="AU253" s="212" t="s">
        <v>94</v>
      </c>
      <c r="AV253" s="13" t="s">
        <v>94</v>
      </c>
      <c r="AW253" s="13" t="s">
        <v>40</v>
      </c>
      <c r="AX253" s="13" t="s">
        <v>91</v>
      </c>
      <c r="AY253" s="212" t="s">
        <v>141</v>
      </c>
    </row>
    <row r="254" spans="1:65" s="12" customFormat="1" ht="22.9" customHeight="1">
      <c r="B254" s="172"/>
      <c r="C254" s="173"/>
      <c r="D254" s="174" t="s">
        <v>82</v>
      </c>
      <c r="E254" s="186" t="s">
        <v>189</v>
      </c>
      <c r="F254" s="186" t="s">
        <v>408</v>
      </c>
      <c r="G254" s="173"/>
      <c r="H254" s="173"/>
      <c r="I254" s="176"/>
      <c r="J254" s="187">
        <f>BK254</f>
        <v>0</v>
      </c>
      <c r="K254" s="173"/>
      <c r="L254" s="178"/>
      <c r="M254" s="179"/>
      <c r="N254" s="180"/>
      <c r="O254" s="180"/>
      <c r="P254" s="181">
        <f>P255+SUM(P256:P261)</f>
        <v>0</v>
      </c>
      <c r="Q254" s="180"/>
      <c r="R254" s="181">
        <f>R255+SUM(R256:R261)</f>
        <v>3.2405999999999997E-2</v>
      </c>
      <c r="S254" s="180"/>
      <c r="T254" s="182">
        <f>T255+SUM(T256:T261)</f>
        <v>0.15960000000000002</v>
      </c>
      <c r="AR254" s="183" t="s">
        <v>91</v>
      </c>
      <c r="AT254" s="184" t="s">
        <v>82</v>
      </c>
      <c r="AU254" s="184" t="s">
        <v>91</v>
      </c>
      <c r="AY254" s="183" t="s">
        <v>141</v>
      </c>
      <c r="BK254" s="185">
        <f>BK255+SUM(BK256:BK261)</f>
        <v>0</v>
      </c>
    </row>
    <row r="255" spans="1:65" s="2" customFormat="1" ht="16.5" customHeight="1">
      <c r="A255" s="34"/>
      <c r="B255" s="35"/>
      <c r="C255" s="188" t="s">
        <v>409</v>
      </c>
      <c r="D255" s="188" t="s">
        <v>143</v>
      </c>
      <c r="E255" s="189" t="s">
        <v>410</v>
      </c>
      <c r="F255" s="190" t="s">
        <v>411</v>
      </c>
      <c r="G255" s="191" t="s">
        <v>170</v>
      </c>
      <c r="H255" s="192">
        <v>1272.5999999999999</v>
      </c>
      <c r="I255" s="193"/>
      <c r="J255" s="194">
        <f>ROUND(I255*H255,2)</f>
        <v>0</v>
      </c>
      <c r="K255" s="190" t="s">
        <v>1034</v>
      </c>
      <c r="L255" s="39"/>
      <c r="M255" s="195" t="s">
        <v>1</v>
      </c>
      <c r="N255" s="196" t="s">
        <v>48</v>
      </c>
      <c r="O255" s="71"/>
      <c r="P255" s="197">
        <f>O255*H255</f>
        <v>0</v>
      </c>
      <c r="Q255" s="197">
        <v>2.0000000000000002E-5</v>
      </c>
      <c r="R255" s="197">
        <f>Q255*H255</f>
        <v>2.5451999999999999E-2</v>
      </c>
      <c r="S255" s="197">
        <v>0</v>
      </c>
      <c r="T255" s="19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9" t="s">
        <v>147</v>
      </c>
      <c r="AT255" s="199" t="s">
        <v>143</v>
      </c>
      <c r="AU255" s="199" t="s">
        <v>94</v>
      </c>
      <c r="AY255" s="16" t="s">
        <v>141</v>
      </c>
      <c r="BE255" s="200">
        <f>IF(N255="základní",J255,0)</f>
        <v>0</v>
      </c>
      <c r="BF255" s="200">
        <f>IF(N255="snížená",J255,0)</f>
        <v>0</v>
      </c>
      <c r="BG255" s="200">
        <f>IF(N255="zákl. přenesená",J255,0)</f>
        <v>0</v>
      </c>
      <c r="BH255" s="200">
        <f>IF(N255="sníž. přenesená",J255,0)</f>
        <v>0</v>
      </c>
      <c r="BI255" s="200">
        <f>IF(N255="nulová",J255,0)</f>
        <v>0</v>
      </c>
      <c r="BJ255" s="16" t="s">
        <v>91</v>
      </c>
      <c r="BK255" s="200">
        <f>ROUND(I255*H255,2)</f>
        <v>0</v>
      </c>
      <c r="BL255" s="16" t="s">
        <v>147</v>
      </c>
      <c r="BM255" s="199" t="s">
        <v>412</v>
      </c>
    </row>
    <row r="256" spans="1:65" s="13" customFormat="1">
      <c r="B256" s="201"/>
      <c r="C256" s="202"/>
      <c r="D256" s="203" t="s">
        <v>149</v>
      </c>
      <c r="E256" s="204" t="s">
        <v>1</v>
      </c>
      <c r="F256" s="205" t="s">
        <v>413</v>
      </c>
      <c r="G256" s="202"/>
      <c r="H256" s="206">
        <v>418</v>
      </c>
      <c r="I256" s="207"/>
      <c r="J256" s="202"/>
      <c r="K256" s="202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149</v>
      </c>
      <c r="AU256" s="212" t="s">
        <v>94</v>
      </c>
      <c r="AV256" s="13" t="s">
        <v>94</v>
      </c>
      <c r="AW256" s="13" t="s">
        <v>40</v>
      </c>
      <c r="AX256" s="13" t="s">
        <v>83</v>
      </c>
      <c r="AY256" s="212" t="s">
        <v>141</v>
      </c>
    </row>
    <row r="257" spans="1:65" s="13" customFormat="1">
      <c r="B257" s="201"/>
      <c r="C257" s="202"/>
      <c r="D257" s="203" t="s">
        <v>149</v>
      </c>
      <c r="E257" s="204" t="s">
        <v>1</v>
      </c>
      <c r="F257" s="205" t="s">
        <v>414</v>
      </c>
      <c r="G257" s="202"/>
      <c r="H257" s="206">
        <v>854.6</v>
      </c>
      <c r="I257" s="207"/>
      <c r="J257" s="202"/>
      <c r="K257" s="202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149</v>
      </c>
      <c r="AU257" s="212" t="s">
        <v>94</v>
      </c>
      <c r="AV257" s="13" t="s">
        <v>94</v>
      </c>
      <c r="AW257" s="13" t="s">
        <v>40</v>
      </c>
      <c r="AX257" s="13" t="s">
        <v>83</v>
      </c>
      <c r="AY257" s="212" t="s">
        <v>141</v>
      </c>
    </row>
    <row r="258" spans="1:65" s="14" customFormat="1">
      <c r="B258" s="213"/>
      <c r="C258" s="214"/>
      <c r="D258" s="203" t="s">
        <v>149</v>
      </c>
      <c r="E258" s="215" t="s">
        <v>1</v>
      </c>
      <c r="F258" s="216" t="s">
        <v>152</v>
      </c>
      <c r="G258" s="214"/>
      <c r="H258" s="217">
        <v>1272.5999999999999</v>
      </c>
      <c r="I258" s="218"/>
      <c r="J258" s="214"/>
      <c r="K258" s="214"/>
      <c r="L258" s="219"/>
      <c r="M258" s="220"/>
      <c r="N258" s="221"/>
      <c r="O258" s="221"/>
      <c r="P258" s="221"/>
      <c r="Q258" s="221"/>
      <c r="R258" s="221"/>
      <c r="S258" s="221"/>
      <c r="T258" s="222"/>
      <c r="AT258" s="223" t="s">
        <v>149</v>
      </c>
      <c r="AU258" s="223" t="s">
        <v>94</v>
      </c>
      <c r="AV258" s="14" t="s">
        <v>147</v>
      </c>
      <c r="AW258" s="14" t="s">
        <v>40</v>
      </c>
      <c r="AX258" s="14" t="s">
        <v>91</v>
      </c>
      <c r="AY258" s="223" t="s">
        <v>141</v>
      </c>
    </row>
    <row r="259" spans="1:65" s="2" customFormat="1" ht="16.5" customHeight="1">
      <c r="A259" s="34"/>
      <c r="B259" s="35"/>
      <c r="C259" s="188" t="s">
        <v>415</v>
      </c>
      <c r="D259" s="188" t="s">
        <v>143</v>
      </c>
      <c r="E259" s="189" t="s">
        <v>416</v>
      </c>
      <c r="F259" s="190" t="s">
        <v>417</v>
      </c>
      <c r="G259" s="191" t="s">
        <v>170</v>
      </c>
      <c r="H259" s="192">
        <v>2.85</v>
      </c>
      <c r="I259" s="193"/>
      <c r="J259" s="194">
        <f>ROUND(I259*H259,2)</f>
        <v>0</v>
      </c>
      <c r="K259" s="190" t="s">
        <v>1034</v>
      </c>
      <c r="L259" s="39"/>
      <c r="M259" s="195" t="s">
        <v>1</v>
      </c>
      <c r="N259" s="196" t="s">
        <v>48</v>
      </c>
      <c r="O259" s="71"/>
      <c r="P259" s="197">
        <f>O259*H259</f>
        <v>0</v>
      </c>
      <c r="Q259" s="197">
        <v>2.4399999999999999E-3</v>
      </c>
      <c r="R259" s="197">
        <f>Q259*H259</f>
        <v>6.9540000000000001E-3</v>
      </c>
      <c r="S259" s="197">
        <v>5.6000000000000001E-2</v>
      </c>
      <c r="T259" s="198">
        <f>S259*H259</f>
        <v>0.15960000000000002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9" t="s">
        <v>147</v>
      </c>
      <c r="AT259" s="199" t="s">
        <v>143</v>
      </c>
      <c r="AU259" s="199" t="s">
        <v>94</v>
      </c>
      <c r="AY259" s="16" t="s">
        <v>141</v>
      </c>
      <c r="BE259" s="200">
        <f>IF(N259="základní",J259,0)</f>
        <v>0</v>
      </c>
      <c r="BF259" s="200">
        <f>IF(N259="snížená",J259,0)</f>
        <v>0</v>
      </c>
      <c r="BG259" s="200">
        <f>IF(N259="zákl. přenesená",J259,0)</f>
        <v>0</v>
      </c>
      <c r="BH259" s="200">
        <f>IF(N259="sníž. přenesená",J259,0)</f>
        <v>0</v>
      </c>
      <c r="BI259" s="200">
        <f>IF(N259="nulová",J259,0)</f>
        <v>0</v>
      </c>
      <c r="BJ259" s="16" t="s">
        <v>91</v>
      </c>
      <c r="BK259" s="200">
        <f>ROUND(I259*H259,2)</f>
        <v>0</v>
      </c>
      <c r="BL259" s="16" t="s">
        <v>147</v>
      </c>
      <c r="BM259" s="199" t="s">
        <v>418</v>
      </c>
    </row>
    <row r="260" spans="1:65" s="13" customFormat="1">
      <c r="B260" s="201"/>
      <c r="C260" s="202"/>
      <c r="D260" s="203" t="s">
        <v>149</v>
      </c>
      <c r="E260" s="204" t="s">
        <v>1</v>
      </c>
      <c r="F260" s="205" t="s">
        <v>419</v>
      </c>
      <c r="G260" s="202"/>
      <c r="H260" s="206">
        <v>2.85</v>
      </c>
      <c r="I260" s="207"/>
      <c r="J260" s="202"/>
      <c r="K260" s="202"/>
      <c r="L260" s="208"/>
      <c r="M260" s="209"/>
      <c r="N260" s="210"/>
      <c r="O260" s="210"/>
      <c r="P260" s="210"/>
      <c r="Q260" s="210"/>
      <c r="R260" s="210"/>
      <c r="S260" s="210"/>
      <c r="T260" s="211"/>
      <c r="AT260" s="212" t="s">
        <v>149</v>
      </c>
      <c r="AU260" s="212" t="s">
        <v>94</v>
      </c>
      <c r="AV260" s="13" t="s">
        <v>94</v>
      </c>
      <c r="AW260" s="13" t="s">
        <v>40</v>
      </c>
      <c r="AX260" s="13" t="s">
        <v>91</v>
      </c>
      <c r="AY260" s="212" t="s">
        <v>141</v>
      </c>
    </row>
    <row r="261" spans="1:65" s="12" customFormat="1" ht="20.85" customHeight="1">
      <c r="B261" s="172"/>
      <c r="C261" s="173"/>
      <c r="D261" s="174" t="s">
        <v>82</v>
      </c>
      <c r="E261" s="186" t="s">
        <v>420</v>
      </c>
      <c r="F261" s="186" t="s">
        <v>421</v>
      </c>
      <c r="G261" s="173"/>
      <c r="H261" s="173"/>
      <c r="I261" s="176"/>
      <c r="J261" s="187">
        <f>BK261</f>
        <v>0</v>
      </c>
      <c r="K261" s="173"/>
      <c r="L261" s="178"/>
      <c r="M261" s="179"/>
      <c r="N261" s="180"/>
      <c r="O261" s="180"/>
      <c r="P261" s="181">
        <f>SUM(P262:P270)</f>
        <v>0</v>
      </c>
      <c r="Q261" s="180"/>
      <c r="R261" s="181">
        <f>SUM(R262:R270)</f>
        <v>0</v>
      </c>
      <c r="S261" s="180"/>
      <c r="T261" s="182">
        <f>SUM(T262:T270)</f>
        <v>0</v>
      </c>
      <c r="AR261" s="183" t="s">
        <v>91</v>
      </c>
      <c r="AT261" s="184" t="s">
        <v>82</v>
      </c>
      <c r="AU261" s="184" t="s">
        <v>94</v>
      </c>
      <c r="AY261" s="183" t="s">
        <v>141</v>
      </c>
      <c r="BK261" s="185">
        <f>SUM(BK262:BK270)</f>
        <v>0</v>
      </c>
    </row>
    <row r="262" spans="1:65" s="2" customFormat="1" ht="16.5" customHeight="1">
      <c r="A262" s="34"/>
      <c r="B262" s="35"/>
      <c r="C262" s="188" t="s">
        <v>422</v>
      </c>
      <c r="D262" s="188" t="s">
        <v>143</v>
      </c>
      <c r="E262" s="189" t="s">
        <v>423</v>
      </c>
      <c r="F262" s="190" t="s">
        <v>424</v>
      </c>
      <c r="G262" s="191" t="s">
        <v>228</v>
      </c>
      <c r="H262" s="192">
        <v>864.67200000000003</v>
      </c>
      <c r="I262" s="193"/>
      <c r="J262" s="194">
        <f>ROUND(I262*H262,2)</f>
        <v>0</v>
      </c>
      <c r="K262" s="190" t="s">
        <v>1034</v>
      </c>
      <c r="L262" s="39"/>
      <c r="M262" s="195" t="s">
        <v>1</v>
      </c>
      <c r="N262" s="196" t="s">
        <v>48</v>
      </c>
      <c r="O262" s="71"/>
      <c r="P262" s="197">
        <f>O262*H262</f>
        <v>0</v>
      </c>
      <c r="Q262" s="197">
        <v>0</v>
      </c>
      <c r="R262" s="197">
        <f>Q262*H262</f>
        <v>0</v>
      </c>
      <c r="S262" s="197">
        <v>0</v>
      </c>
      <c r="T262" s="19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9" t="s">
        <v>147</v>
      </c>
      <c r="AT262" s="199" t="s">
        <v>143</v>
      </c>
      <c r="AU262" s="199" t="s">
        <v>156</v>
      </c>
      <c r="AY262" s="16" t="s">
        <v>141</v>
      </c>
      <c r="BE262" s="200">
        <f>IF(N262="základní",J262,0)</f>
        <v>0</v>
      </c>
      <c r="BF262" s="200">
        <f>IF(N262="snížená",J262,0)</f>
        <v>0</v>
      </c>
      <c r="BG262" s="200">
        <f>IF(N262="zákl. přenesená",J262,0)</f>
        <v>0</v>
      </c>
      <c r="BH262" s="200">
        <f>IF(N262="sníž. přenesená",J262,0)</f>
        <v>0</v>
      </c>
      <c r="BI262" s="200">
        <f>IF(N262="nulová",J262,0)</f>
        <v>0</v>
      </c>
      <c r="BJ262" s="16" t="s">
        <v>91</v>
      </c>
      <c r="BK262" s="200">
        <f>ROUND(I262*H262,2)</f>
        <v>0</v>
      </c>
      <c r="BL262" s="16" t="s">
        <v>147</v>
      </c>
      <c r="BM262" s="199" t="s">
        <v>425</v>
      </c>
    </row>
    <row r="263" spans="1:65" s="13" customFormat="1">
      <c r="B263" s="201"/>
      <c r="C263" s="202"/>
      <c r="D263" s="203" t="s">
        <v>149</v>
      </c>
      <c r="E263" s="204" t="s">
        <v>1</v>
      </c>
      <c r="F263" s="205" t="s">
        <v>426</v>
      </c>
      <c r="G263" s="202"/>
      <c r="H263" s="206">
        <v>185.315</v>
      </c>
      <c r="I263" s="207"/>
      <c r="J263" s="202"/>
      <c r="K263" s="202"/>
      <c r="L263" s="208"/>
      <c r="M263" s="209"/>
      <c r="N263" s="210"/>
      <c r="O263" s="210"/>
      <c r="P263" s="210"/>
      <c r="Q263" s="210"/>
      <c r="R263" s="210"/>
      <c r="S263" s="210"/>
      <c r="T263" s="211"/>
      <c r="AT263" s="212" t="s">
        <v>149</v>
      </c>
      <c r="AU263" s="212" t="s">
        <v>156</v>
      </c>
      <c r="AV263" s="13" t="s">
        <v>94</v>
      </c>
      <c r="AW263" s="13" t="s">
        <v>40</v>
      </c>
      <c r="AX263" s="13" t="s">
        <v>83</v>
      </c>
      <c r="AY263" s="212" t="s">
        <v>141</v>
      </c>
    </row>
    <row r="264" spans="1:65" s="13" customFormat="1">
      <c r="B264" s="201"/>
      <c r="C264" s="202"/>
      <c r="D264" s="203" t="s">
        <v>149</v>
      </c>
      <c r="E264" s="204" t="s">
        <v>1</v>
      </c>
      <c r="F264" s="205" t="s">
        <v>427</v>
      </c>
      <c r="G264" s="202"/>
      <c r="H264" s="206">
        <v>370.62900000000002</v>
      </c>
      <c r="I264" s="207"/>
      <c r="J264" s="202"/>
      <c r="K264" s="202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149</v>
      </c>
      <c r="AU264" s="212" t="s">
        <v>156</v>
      </c>
      <c r="AV264" s="13" t="s">
        <v>94</v>
      </c>
      <c r="AW264" s="13" t="s">
        <v>40</v>
      </c>
      <c r="AX264" s="13" t="s">
        <v>83</v>
      </c>
      <c r="AY264" s="212" t="s">
        <v>141</v>
      </c>
    </row>
    <row r="265" spans="1:65" s="13" customFormat="1">
      <c r="B265" s="201"/>
      <c r="C265" s="202"/>
      <c r="D265" s="203" t="s">
        <v>149</v>
      </c>
      <c r="E265" s="204" t="s">
        <v>1</v>
      </c>
      <c r="F265" s="205" t="s">
        <v>428</v>
      </c>
      <c r="G265" s="202"/>
      <c r="H265" s="206">
        <v>308.72800000000001</v>
      </c>
      <c r="I265" s="207"/>
      <c r="J265" s="202"/>
      <c r="K265" s="202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149</v>
      </c>
      <c r="AU265" s="212" t="s">
        <v>156</v>
      </c>
      <c r="AV265" s="13" t="s">
        <v>94</v>
      </c>
      <c r="AW265" s="13" t="s">
        <v>40</v>
      </c>
      <c r="AX265" s="13" t="s">
        <v>83</v>
      </c>
      <c r="AY265" s="212" t="s">
        <v>141</v>
      </c>
    </row>
    <row r="266" spans="1:65" s="14" customFormat="1">
      <c r="B266" s="213"/>
      <c r="C266" s="214"/>
      <c r="D266" s="203" t="s">
        <v>149</v>
      </c>
      <c r="E266" s="215" t="s">
        <v>1</v>
      </c>
      <c r="F266" s="216" t="s">
        <v>152</v>
      </c>
      <c r="G266" s="214"/>
      <c r="H266" s="217">
        <v>864.67200000000003</v>
      </c>
      <c r="I266" s="218"/>
      <c r="J266" s="214"/>
      <c r="K266" s="214"/>
      <c r="L266" s="219"/>
      <c r="M266" s="220"/>
      <c r="N266" s="221"/>
      <c r="O266" s="221"/>
      <c r="P266" s="221"/>
      <c r="Q266" s="221"/>
      <c r="R266" s="221"/>
      <c r="S266" s="221"/>
      <c r="T266" s="222"/>
      <c r="AT266" s="223" t="s">
        <v>149</v>
      </c>
      <c r="AU266" s="223" t="s">
        <v>156</v>
      </c>
      <c r="AV266" s="14" t="s">
        <v>147</v>
      </c>
      <c r="AW266" s="14" t="s">
        <v>40</v>
      </c>
      <c r="AX266" s="14" t="s">
        <v>91</v>
      </c>
      <c r="AY266" s="223" t="s">
        <v>141</v>
      </c>
    </row>
    <row r="267" spans="1:65" s="2" customFormat="1" ht="16.5" customHeight="1">
      <c r="A267" s="34"/>
      <c r="B267" s="35"/>
      <c r="C267" s="188" t="s">
        <v>429</v>
      </c>
      <c r="D267" s="188" t="s">
        <v>143</v>
      </c>
      <c r="E267" s="189" t="s">
        <v>430</v>
      </c>
      <c r="F267" s="190" t="s">
        <v>431</v>
      </c>
      <c r="G267" s="191" t="s">
        <v>228</v>
      </c>
      <c r="H267" s="192">
        <v>864.67200000000003</v>
      </c>
      <c r="I267" s="193"/>
      <c r="J267" s="194">
        <f>ROUND(I267*H267,2)</f>
        <v>0</v>
      </c>
      <c r="K267" s="190" t="s">
        <v>1034</v>
      </c>
      <c r="L267" s="39"/>
      <c r="M267" s="195" t="s">
        <v>1</v>
      </c>
      <c r="N267" s="196" t="s">
        <v>48</v>
      </c>
      <c r="O267" s="71"/>
      <c r="P267" s="197">
        <f>O267*H267</f>
        <v>0</v>
      </c>
      <c r="Q267" s="197">
        <v>0</v>
      </c>
      <c r="R267" s="197">
        <f>Q267*H267</f>
        <v>0</v>
      </c>
      <c r="S267" s="197">
        <v>0</v>
      </c>
      <c r="T267" s="19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9" t="s">
        <v>147</v>
      </c>
      <c r="AT267" s="199" t="s">
        <v>143</v>
      </c>
      <c r="AU267" s="199" t="s">
        <v>156</v>
      </c>
      <c r="AY267" s="16" t="s">
        <v>141</v>
      </c>
      <c r="BE267" s="200">
        <f>IF(N267="základní",J267,0)</f>
        <v>0</v>
      </c>
      <c r="BF267" s="200">
        <f>IF(N267="snížená",J267,0)</f>
        <v>0</v>
      </c>
      <c r="BG267" s="200">
        <f>IF(N267="zákl. přenesená",J267,0)</f>
        <v>0</v>
      </c>
      <c r="BH267" s="200">
        <f>IF(N267="sníž. přenesená",J267,0)</f>
        <v>0</v>
      </c>
      <c r="BI267" s="200">
        <f>IF(N267="nulová",J267,0)</f>
        <v>0</v>
      </c>
      <c r="BJ267" s="16" t="s">
        <v>91</v>
      </c>
      <c r="BK267" s="200">
        <f>ROUND(I267*H267,2)</f>
        <v>0</v>
      </c>
      <c r="BL267" s="16" t="s">
        <v>147</v>
      </c>
      <c r="BM267" s="199" t="s">
        <v>432</v>
      </c>
    </row>
    <row r="268" spans="1:65" s="13" customFormat="1">
      <c r="B268" s="201"/>
      <c r="C268" s="202"/>
      <c r="D268" s="203" t="s">
        <v>149</v>
      </c>
      <c r="E268" s="204" t="s">
        <v>1</v>
      </c>
      <c r="F268" s="205" t="s">
        <v>433</v>
      </c>
      <c r="G268" s="202"/>
      <c r="H268" s="206">
        <v>864.67200000000003</v>
      </c>
      <c r="I268" s="207"/>
      <c r="J268" s="202"/>
      <c r="K268" s="202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149</v>
      </c>
      <c r="AU268" s="212" t="s">
        <v>156</v>
      </c>
      <c r="AV268" s="13" t="s">
        <v>94</v>
      </c>
      <c r="AW268" s="13" t="s">
        <v>40</v>
      </c>
      <c r="AX268" s="13" t="s">
        <v>91</v>
      </c>
      <c r="AY268" s="212" t="s">
        <v>141</v>
      </c>
    </row>
    <row r="269" spans="1:65" s="2" customFormat="1" ht="16.5" customHeight="1">
      <c r="A269" s="34"/>
      <c r="B269" s="35"/>
      <c r="C269" s="188" t="s">
        <v>434</v>
      </c>
      <c r="D269" s="188" t="s">
        <v>143</v>
      </c>
      <c r="E269" s="189" t="s">
        <v>435</v>
      </c>
      <c r="F269" s="190" t="s">
        <v>436</v>
      </c>
      <c r="G269" s="191" t="s">
        <v>228</v>
      </c>
      <c r="H269" s="192">
        <v>19022.784</v>
      </c>
      <c r="I269" s="193"/>
      <c r="J269" s="194">
        <f>ROUND(I269*H269,2)</f>
        <v>0</v>
      </c>
      <c r="K269" s="190" t="s">
        <v>1034</v>
      </c>
      <c r="L269" s="39"/>
      <c r="M269" s="195" t="s">
        <v>1</v>
      </c>
      <c r="N269" s="196" t="s">
        <v>48</v>
      </c>
      <c r="O269" s="71"/>
      <c r="P269" s="197">
        <f>O269*H269</f>
        <v>0</v>
      </c>
      <c r="Q269" s="197">
        <v>0</v>
      </c>
      <c r="R269" s="197">
        <f>Q269*H269</f>
        <v>0</v>
      </c>
      <c r="S269" s="197">
        <v>0</v>
      </c>
      <c r="T269" s="19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9" t="s">
        <v>147</v>
      </c>
      <c r="AT269" s="199" t="s">
        <v>143</v>
      </c>
      <c r="AU269" s="199" t="s">
        <v>156</v>
      </c>
      <c r="AY269" s="16" t="s">
        <v>141</v>
      </c>
      <c r="BE269" s="200">
        <f>IF(N269="základní",J269,0)</f>
        <v>0</v>
      </c>
      <c r="BF269" s="200">
        <f>IF(N269="snížená",J269,0)</f>
        <v>0</v>
      </c>
      <c r="BG269" s="200">
        <f>IF(N269="zákl. přenesená",J269,0)</f>
        <v>0</v>
      </c>
      <c r="BH269" s="200">
        <f>IF(N269="sníž. přenesená",J269,0)</f>
        <v>0</v>
      </c>
      <c r="BI269" s="200">
        <f>IF(N269="nulová",J269,0)</f>
        <v>0</v>
      </c>
      <c r="BJ269" s="16" t="s">
        <v>91</v>
      </c>
      <c r="BK269" s="200">
        <f>ROUND(I269*H269,2)</f>
        <v>0</v>
      </c>
      <c r="BL269" s="16" t="s">
        <v>147</v>
      </c>
      <c r="BM269" s="199" t="s">
        <v>437</v>
      </c>
    </row>
    <row r="270" spans="1:65" s="13" customFormat="1">
      <c r="B270" s="201"/>
      <c r="C270" s="202"/>
      <c r="D270" s="203" t="s">
        <v>149</v>
      </c>
      <c r="E270" s="204" t="s">
        <v>1</v>
      </c>
      <c r="F270" s="205" t="s">
        <v>438</v>
      </c>
      <c r="G270" s="202"/>
      <c r="H270" s="206">
        <v>19022.784</v>
      </c>
      <c r="I270" s="207"/>
      <c r="J270" s="202"/>
      <c r="K270" s="202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149</v>
      </c>
      <c r="AU270" s="212" t="s">
        <v>156</v>
      </c>
      <c r="AV270" s="13" t="s">
        <v>94</v>
      </c>
      <c r="AW270" s="13" t="s">
        <v>40</v>
      </c>
      <c r="AX270" s="13" t="s">
        <v>91</v>
      </c>
      <c r="AY270" s="212" t="s">
        <v>141</v>
      </c>
    </row>
    <row r="271" spans="1:65" s="12" customFormat="1" ht="22.9" customHeight="1">
      <c r="B271" s="172"/>
      <c r="C271" s="173"/>
      <c r="D271" s="174" t="s">
        <v>82</v>
      </c>
      <c r="E271" s="186" t="s">
        <v>439</v>
      </c>
      <c r="F271" s="186" t="s">
        <v>440</v>
      </c>
      <c r="G271" s="173"/>
      <c r="H271" s="173"/>
      <c r="I271" s="176"/>
      <c r="J271" s="187">
        <f>BK271</f>
        <v>0</v>
      </c>
      <c r="K271" s="173"/>
      <c r="L271" s="178"/>
      <c r="M271" s="179"/>
      <c r="N271" s="180"/>
      <c r="O271" s="180"/>
      <c r="P271" s="181">
        <f>SUM(P272:P277)</f>
        <v>0</v>
      </c>
      <c r="Q271" s="180"/>
      <c r="R271" s="181">
        <f>SUM(R272:R277)</f>
        <v>0</v>
      </c>
      <c r="S271" s="180"/>
      <c r="T271" s="182">
        <f>SUM(T272:T277)</f>
        <v>0</v>
      </c>
      <c r="AR271" s="183" t="s">
        <v>91</v>
      </c>
      <c r="AT271" s="184" t="s">
        <v>82</v>
      </c>
      <c r="AU271" s="184" t="s">
        <v>91</v>
      </c>
      <c r="AY271" s="183" t="s">
        <v>141</v>
      </c>
      <c r="BK271" s="185">
        <f>SUM(BK272:BK277)</f>
        <v>0</v>
      </c>
    </row>
    <row r="272" spans="1:65" s="2" customFormat="1" ht="24.2" customHeight="1">
      <c r="A272" s="34"/>
      <c r="B272" s="35"/>
      <c r="C272" s="188" t="s">
        <v>166</v>
      </c>
      <c r="D272" s="188" t="s">
        <v>143</v>
      </c>
      <c r="E272" s="189" t="s">
        <v>441</v>
      </c>
      <c r="F272" s="190" t="s">
        <v>442</v>
      </c>
      <c r="G272" s="191" t="s">
        <v>228</v>
      </c>
      <c r="H272" s="192">
        <v>679.35699999999997</v>
      </c>
      <c r="I272" s="193"/>
      <c r="J272" s="194">
        <f>ROUND(I272*H272,2)</f>
        <v>0</v>
      </c>
      <c r="K272" s="190" t="s">
        <v>1034</v>
      </c>
      <c r="L272" s="39"/>
      <c r="M272" s="195" t="s">
        <v>1</v>
      </c>
      <c r="N272" s="196" t="s">
        <v>48</v>
      </c>
      <c r="O272" s="71"/>
      <c r="P272" s="197">
        <f>O272*H272</f>
        <v>0</v>
      </c>
      <c r="Q272" s="197">
        <v>0</v>
      </c>
      <c r="R272" s="197">
        <f>Q272*H272</f>
        <v>0</v>
      </c>
      <c r="S272" s="197">
        <v>0</v>
      </c>
      <c r="T272" s="19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9" t="s">
        <v>147</v>
      </c>
      <c r="AT272" s="199" t="s">
        <v>143</v>
      </c>
      <c r="AU272" s="199" t="s">
        <v>94</v>
      </c>
      <c r="AY272" s="16" t="s">
        <v>141</v>
      </c>
      <c r="BE272" s="200">
        <f>IF(N272="základní",J272,0)</f>
        <v>0</v>
      </c>
      <c r="BF272" s="200">
        <f>IF(N272="snížená",J272,0)</f>
        <v>0</v>
      </c>
      <c r="BG272" s="200">
        <f>IF(N272="zákl. přenesená",J272,0)</f>
        <v>0</v>
      </c>
      <c r="BH272" s="200">
        <f>IF(N272="sníž. přenesená",J272,0)</f>
        <v>0</v>
      </c>
      <c r="BI272" s="200">
        <f>IF(N272="nulová",J272,0)</f>
        <v>0</v>
      </c>
      <c r="BJ272" s="16" t="s">
        <v>91</v>
      </c>
      <c r="BK272" s="200">
        <f>ROUND(I272*H272,2)</f>
        <v>0</v>
      </c>
      <c r="BL272" s="16" t="s">
        <v>147</v>
      </c>
      <c r="BM272" s="199" t="s">
        <v>443</v>
      </c>
    </row>
    <row r="273" spans="1:65" s="13" customFormat="1">
      <c r="B273" s="201"/>
      <c r="C273" s="202"/>
      <c r="D273" s="203" t="s">
        <v>149</v>
      </c>
      <c r="E273" s="204" t="s">
        <v>1</v>
      </c>
      <c r="F273" s="205" t="s">
        <v>427</v>
      </c>
      <c r="G273" s="202"/>
      <c r="H273" s="206">
        <v>370.62900000000002</v>
      </c>
      <c r="I273" s="207"/>
      <c r="J273" s="202"/>
      <c r="K273" s="202"/>
      <c r="L273" s="208"/>
      <c r="M273" s="209"/>
      <c r="N273" s="210"/>
      <c r="O273" s="210"/>
      <c r="P273" s="210"/>
      <c r="Q273" s="210"/>
      <c r="R273" s="210"/>
      <c r="S273" s="210"/>
      <c r="T273" s="211"/>
      <c r="AT273" s="212" t="s">
        <v>149</v>
      </c>
      <c r="AU273" s="212" t="s">
        <v>94</v>
      </c>
      <c r="AV273" s="13" t="s">
        <v>94</v>
      </c>
      <c r="AW273" s="13" t="s">
        <v>40</v>
      </c>
      <c r="AX273" s="13" t="s">
        <v>83</v>
      </c>
      <c r="AY273" s="212" t="s">
        <v>141</v>
      </c>
    </row>
    <row r="274" spans="1:65" s="13" customFormat="1">
      <c r="B274" s="201"/>
      <c r="C274" s="202"/>
      <c r="D274" s="203" t="s">
        <v>149</v>
      </c>
      <c r="E274" s="204" t="s">
        <v>1</v>
      </c>
      <c r="F274" s="205" t="s">
        <v>428</v>
      </c>
      <c r="G274" s="202"/>
      <c r="H274" s="206">
        <v>308.72800000000001</v>
      </c>
      <c r="I274" s="207"/>
      <c r="J274" s="202"/>
      <c r="K274" s="202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149</v>
      </c>
      <c r="AU274" s="212" t="s">
        <v>94</v>
      </c>
      <c r="AV274" s="13" t="s">
        <v>94</v>
      </c>
      <c r="AW274" s="13" t="s">
        <v>40</v>
      </c>
      <c r="AX274" s="13" t="s">
        <v>83</v>
      </c>
      <c r="AY274" s="212" t="s">
        <v>141</v>
      </c>
    </row>
    <row r="275" spans="1:65" s="14" customFormat="1">
      <c r="B275" s="213"/>
      <c r="C275" s="214"/>
      <c r="D275" s="203" t="s">
        <v>149</v>
      </c>
      <c r="E275" s="215" t="s">
        <v>1</v>
      </c>
      <c r="F275" s="216" t="s">
        <v>152</v>
      </c>
      <c r="G275" s="214"/>
      <c r="H275" s="217">
        <v>679.35699999999997</v>
      </c>
      <c r="I275" s="218"/>
      <c r="J275" s="214"/>
      <c r="K275" s="214"/>
      <c r="L275" s="219"/>
      <c r="M275" s="220"/>
      <c r="N275" s="221"/>
      <c r="O275" s="221"/>
      <c r="P275" s="221"/>
      <c r="Q275" s="221"/>
      <c r="R275" s="221"/>
      <c r="S275" s="221"/>
      <c r="T275" s="222"/>
      <c r="AT275" s="223" t="s">
        <v>149</v>
      </c>
      <c r="AU275" s="223" t="s">
        <v>94</v>
      </c>
      <c r="AV275" s="14" t="s">
        <v>147</v>
      </c>
      <c r="AW275" s="14" t="s">
        <v>40</v>
      </c>
      <c r="AX275" s="14" t="s">
        <v>91</v>
      </c>
      <c r="AY275" s="223" t="s">
        <v>141</v>
      </c>
    </row>
    <row r="276" spans="1:65" s="2" customFormat="1" ht="24.2" customHeight="1">
      <c r="A276" s="34"/>
      <c r="B276" s="35"/>
      <c r="C276" s="188" t="s">
        <v>444</v>
      </c>
      <c r="D276" s="188" t="s">
        <v>143</v>
      </c>
      <c r="E276" s="189" t="s">
        <v>445</v>
      </c>
      <c r="F276" s="190" t="s">
        <v>446</v>
      </c>
      <c r="G276" s="191" t="s">
        <v>228</v>
      </c>
      <c r="H276" s="192">
        <v>185.315</v>
      </c>
      <c r="I276" s="193"/>
      <c r="J276" s="194">
        <f>ROUND(I276*H276,2)</f>
        <v>0</v>
      </c>
      <c r="K276" s="190" t="s">
        <v>1034</v>
      </c>
      <c r="L276" s="39"/>
      <c r="M276" s="195" t="s">
        <v>1</v>
      </c>
      <c r="N276" s="196" t="s">
        <v>48</v>
      </c>
      <c r="O276" s="71"/>
      <c r="P276" s="197">
        <f>O276*H276</f>
        <v>0</v>
      </c>
      <c r="Q276" s="197">
        <v>0</v>
      </c>
      <c r="R276" s="197">
        <f>Q276*H276</f>
        <v>0</v>
      </c>
      <c r="S276" s="197">
        <v>0</v>
      </c>
      <c r="T276" s="19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9" t="s">
        <v>147</v>
      </c>
      <c r="AT276" s="199" t="s">
        <v>143</v>
      </c>
      <c r="AU276" s="199" t="s">
        <v>94</v>
      </c>
      <c r="AY276" s="16" t="s">
        <v>141</v>
      </c>
      <c r="BE276" s="200">
        <f>IF(N276="základní",J276,0)</f>
        <v>0</v>
      </c>
      <c r="BF276" s="200">
        <f>IF(N276="snížená",J276,0)</f>
        <v>0</v>
      </c>
      <c r="BG276" s="200">
        <f>IF(N276="zákl. přenesená",J276,0)</f>
        <v>0</v>
      </c>
      <c r="BH276" s="200">
        <f>IF(N276="sníž. přenesená",J276,0)</f>
        <v>0</v>
      </c>
      <c r="BI276" s="200">
        <f>IF(N276="nulová",J276,0)</f>
        <v>0</v>
      </c>
      <c r="BJ276" s="16" t="s">
        <v>91</v>
      </c>
      <c r="BK276" s="200">
        <f>ROUND(I276*H276,2)</f>
        <v>0</v>
      </c>
      <c r="BL276" s="16" t="s">
        <v>147</v>
      </c>
      <c r="BM276" s="199" t="s">
        <v>447</v>
      </c>
    </row>
    <row r="277" spans="1:65" s="13" customFormat="1">
      <c r="B277" s="201"/>
      <c r="C277" s="202"/>
      <c r="D277" s="203" t="s">
        <v>149</v>
      </c>
      <c r="E277" s="204" t="s">
        <v>1</v>
      </c>
      <c r="F277" s="205" t="s">
        <v>426</v>
      </c>
      <c r="G277" s="202"/>
      <c r="H277" s="206">
        <v>185.315</v>
      </c>
      <c r="I277" s="207"/>
      <c r="J277" s="202"/>
      <c r="K277" s="202"/>
      <c r="L277" s="208"/>
      <c r="M277" s="209"/>
      <c r="N277" s="210"/>
      <c r="O277" s="210"/>
      <c r="P277" s="210"/>
      <c r="Q277" s="210"/>
      <c r="R277" s="210"/>
      <c r="S277" s="210"/>
      <c r="T277" s="211"/>
      <c r="AT277" s="212" t="s">
        <v>149</v>
      </c>
      <c r="AU277" s="212" t="s">
        <v>94</v>
      </c>
      <c r="AV277" s="13" t="s">
        <v>94</v>
      </c>
      <c r="AW277" s="13" t="s">
        <v>40</v>
      </c>
      <c r="AX277" s="13" t="s">
        <v>91</v>
      </c>
      <c r="AY277" s="212" t="s">
        <v>141</v>
      </c>
    </row>
    <row r="278" spans="1:65" s="12" customFormat="1" ht="22.9" customHeight="1">
      <c r="B278" s="172"/>
      <c r="C278" s="173"/>
      <c r="D278" s="174" t="s">
        <v>82</v>
      </c>
      <c r="E278" s="186" t="s">
        <v>448</v>
      </c>
      <c r="F278" s="186" t="s">
        <v>421</v>
      </c>
      <c r="G278" s="173"/>
      <c r="H278" s="173"/>
      <c r="I278" s="176"/>
      <c r="J278" s="187">
        <f>BK278</f>
        <v>0</v>
      </c>
      <c r="K278" s="173"/>
      <c r="L278" s="178"/>
      <c r="M278" s="179"/>
      <c r="N278" s="180"/>
      <c r="O278" s="180"/>
      <c r="P278" s="181">
        <f>P279</f>
        <v>0</v>
      </c>
      <c r="Q278" s="180"/>
      <c r="R278" s="181">
        <f>R279</f>
        <v>0</v>
      </c>
      <c r="S278" s="180"/>
      <c r="T278" s="182">
        <f>T279</f>
        <v>0</v>
      </c>
      <c r="AR278" s="183" t="s">
        <v>91</v>
      </c>
      <c r="AT278" s="184" t="s">
        <v>82</v>
      </c>
      <c r="AU278" s="184" t="s">
        <v>91</v>
      </c>
      <c r="AY278" s="183" t="s">
        <v>141</v>
      </c>
      <c r="BK278" s="185">
        <f>BK279</f>
        <v>0</v>
      </c>
    </row>
    <row r="279" spans="1:65" s="2" customFormat="1" ht="16.5" customHeight="1">
      <c r="A279" s="34"/>
      <c r="B279" s="35"/>
      <c r="C279" s="188" t="s">
        <v>449</v>
      </c>
      <c r="D279" s="188" t="s">
        <v>143</v>
      </c>
      <c r="E279" s="189" t="s">
        <v>450</v>
      </c>
      <c r="F279" s="190" t="s">
        <v>451</v>
      </c>
      <c r="G279" s="191" t="s">
        <v>228</v>
      </c>
      <c r="H279" s="192">
        <v>3590.5749999999998</v>
      </c>
      <c r="I279" s="193"/>
      <c r="J279" s="194">
        <f>ROUND(I279*H279,2)</f>
        <v>0</v>
      </c>
      <c r="K279" s="190" t="s">
        <v>1034</v>
      </c>
      <c r="L279" s="39"/>
      <c r="M279" s="234" t="s">
        <v>1</v>
      </c>
      <c r="N279" s="235" t="s">
        <v>48</v>
      </c>
      <c r="O279" s="236"/>
      <c r="P279" s="237">
        <f>O279*H279</f>
        <v>0</v>
      </c>
      <c r="Q279" s="237">
        <v>0</v>
      </c>
      <c r="R279" s="237">
        <f>Q279*H279</f>
        <v>0</v>
      </c>
      <c r="S279" s="237">
        <v>0</v>
      </c>
      <c r="T279" s="23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9" t="s">
        <v>147</v>
      </c>
      <c r="AT279" s="199" t="s">
        <v>143</v>
      </c>
      <c r="AU279" s="199" t="s">
        <v>94</v>
      </c>
      <c r="AY279" s="16" t="s">
        <v>141</v>
      </c>
      <c r="BE279" s="200">
        <f>IF(N279="základní",J279,0)</f>
        <v>0</v>
      </c>
      <c r="BF279" s="200">
        <f>IF(N279="snížená",J279,0)</f>
        <v>0</v>
      </c>
      <c r="BG279" s="200">
        <f>IF(N279="zákl. přenesená",J279,0)</f>
        <v>0</v>
      </c>
      <c r="BH279" s="200">
        <f>IF(N279="sníž. přenesená",J279,0)</f>
        <v>0</v>
      </c>
      <c r="BI279" s="200">
        <f>IF(N279="nulová",J279,0)</f>
        <v>0</v>
      </c>
      <c r="BJ279" s="16" t="s">
        <v>91</v>
      </c>
      <c r="BK279" s="200">
        <f>ROUND(I279*H279,2)</f>
        <v>0</v>
      </c>
      <c r="BL279" s="16" t="s">
        <v>147</v>
      </c>
      <c r="BM279" s="199" t="s">
        <v>452</v>
      </c>
    </row>
    <row r="280" spans="1:65" s="2" customFormat="1" ht="6.95" customHeight="1">
      <c r="A280" s="34"/>
      <c r="B280" s="54"/>
      <c r="C280" s="55"/>
      <c r="D280" s="55"/>
      <c r="E280" s="55"/>
      <c r="F280" s="55"/>
      <c r="G280" s="55"/>
      <c r="H280" s="55"/>
      <c r="I280" s="55"/>
      <c r="J280" s="55"/>
      <c r="K280" s="55"/>
      <c r="L280" s="39"/>
      <c r="M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</row>
  </sheetData>
  <sheetProtection password="CCA7" sheet="1" objects="1" scenarios="1" formatColumns="0" formatRows="0" autoFilter="0"/>
  <autoFilter ref="C125:K279"/>
  <mergeCells count="9">
    <mergeCell ref="E86:H86"/>
    <mergeCell ref="E116:H116"/>
    <mergeCell ref="E118:H118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78"/>
  <sheetViews>
    <sheetView showGridLines="0" workbookViewId="0">
      <selection activeCell="C1" sqref="C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AT2" s="16" t="s">
        <v>97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94</v>
      </c>
    </row>
    <row r="4" spans="1:46" s="1" customFormat="1" ht="24.95" customHeight="1">
      <c r="B4" s="19"/>
      <c r="D4" s="110" t="s">
        <v>105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343" t="str">
        <f>'Rekapitulace stavby'!K6</f>
        <v>Valtice - ul. Zahradní a Malá Strana, oprava kanalizace a vodovodu</v>
      </c>
      <c r="F7" s="344"/>
      <c r="G7" s="344"/>
      <c r="H7" s="344"/>
      <c r="L7" s="19"/>
    </row>
    <row r="8" spans="1:46" s="2" customFormat="1" ht="12" customHeight="1">
      <c r="A8" s="34"/>
      <c r="B8" s="39"/>
      <c r="C8" s="34"/>
      <c r="D8" s="112" t="s">
        <v>106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5" t="s">
        <v>454</v>
      </c>
      <c r="F9" s="346"/>
      <c r="G9" s="346"/>
      <c r="H9" s="346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98</v>
      </c>
      <c r="G11" s="34"/>
      <c r="H11" s="34"/>
      <c r="I11" s="112" t="s">
        <v>20</v>
      </c>
      <c r="J11" s="113" t="s">
        <v>455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3. 12. 2025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109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32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33</v>
      </c>
      <c r="F15" s="34"/>
      <c r="G15" s="34"/>
      <c r="H15" s="34"/>
      <c r="I15" s="112" t="s">
        <v>34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35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7" t="str">
        <f>'Rekapitulace stavby'!E14</f>
        <v>Vyplň údaj</v>
      </c>
      <c r="F18" s="348"/>
      <c r="G18" s="348"/>
      <c r="H18" s="348"/>
      <c r="I18" s="112" t="s">
        <v>34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37</v>
      </c>
      <c r="E20" s="34"/>
      <c r="F20" s="34"/>
      <c r="G20" s="34"/>
      <c r="H20" s="34"/>
      <c r="I20" s="112" t="s">
        <v>31</v>
      </c>
      <c r="J20" s="113" t="s">
        <v>38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39</v>
      </c>
      <c r="F21" s="34"/>
      <c r="G21" s="34"/>
      <c r="H21" s="34"/>
      <c r="I21" s="112" t="s">
        <v>34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41</v>
      </c>
      <c r="E23" s="34"/>
      <c r="F23" s="34"/>
      <c r="G23" s="34"/>
      <c r="H23" s="34"/>
      <c r="I23" s="112" t="s">
        <v>31</v>
      </c>
      <c r="J23" s="113" t="s">
        <v>38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39</v>
      </c>
      <c r="F24" s="34"/>
      <c r="G24" s="34"/>
      <c r="H24" s="34"/>
      <c r="I24" s="112" t="s">
        <v>34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349" t="s">
        <v>1</v>
      </c>
      <c r="F27" s="349"/>
      <c r="G27" s="349"/>
      <c r="H27" s="349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43</v>
      </c>
      <c r="E30" s="34"/>
      <c r="F30" s="34"/>
      <c r="G30" s="34"/>
      <c r="H30" s="34"/>
      <c r="I30" s="34"/>
      <c r="J30" s="122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45</v>
      </c>
      <c r="G32" s="34"/>
      <c r="H32" s="34"/>
      <c r="I32" s="123" t="s">
        <v>44</v>
      </c>
      <c r="J32" s="123" t="s">
        <v>46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47</v>
      </c>
      <c r="E33" s="112" t="s">
        <v>48</v>
      </c>
      <c r="F33" s="125">
        <f>ROUND((SUM(BE127:BE377)),  2)</f>
        <v>0</v>
      </c>
      <c r="G33" s="34"/>
      <c r="H33" s="34"/>
      <c r="I33" s="126">
        <v>0.21</v>
      </c>
      <c r="J33" s="125">
        <f>ROUND(((SUM(BE127:BE377))*I33),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49</v>
      </c>
      <c r="F34" s="125">
        <f>ROUND((SUM(BF127:BF377)),  2)</f>
        <v>0</v>
      </c>
      <c r="G34" s="34"/>
      <c r="H34" s="34"/>
      <c r="I34" s="126">
        <v>0.12</v>
      </c>
      <c r="J34" s="125">
        <f>ROUND(((SUM(BF127:BF377))*I34),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50</v>
      </c>
      <c r="F35" s="125">
        <f>ROUND((SUM(BG127:BG377)),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51</v>
      </c>
      <c r="F36" s="125">
        <f>ROUND((SUM(BH127:BH377)),  2)</f>
        <v>0</v>
      </c>
      <c r="G36" s="34"/>
      <c r="H36" s="34"/>
      <c r="I36" s="126">
        <v>0.12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52</v>
      </c>
      <c r="F37" s="125">
        <f>ROUND((SUM(BI127:BI377)),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53</v>
      </c>
      <c r="E39" s="129"/>
      <c r="F39" s="129"/>
      <c r="G39" s="130" t="s">
        <v>54</v>
      </c>
      <c r="H39" s="131" t="s">
        <v>55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56</v>
      </c>
      <c r="E49" s="135"/>
      <c r="F49" s="135"/>
      <c r="G49" s="134" t="s">
        <v>57</v>
      </c>
      <c r="H49" s="135"/>
      <c r="I49" s="135"/>
      <c r="J49" s="135"/>
      <c r="K49" s="135"/>
      <c r="L49" s="51"/>
    </row>
    <row r="50" spans="1:31">
      <c r="B50" s="19"/>
      <c r="L50" s="19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 s="2" customFormat="1" ht="12.75">
      <c r="A60" s="34"/>
      <c r="B60" s="39"/>
      <c r="C60" s="34"/>
      <c r="D60" s="136" t="s">
        <v>58</v>
      </c>
      <c r="E60" s="137"/>
      <c r="F60" s="138" t="s">
        <v>59</v>
      </c>
      <c r="G60" s="136" t="s">
        <v>58</v>
      </c>
      <c r="H60" s="137"/>
      <c r="I60" s="137"/>
      <c r="J60" s="139" t="s">
        <v>59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>
      <c r="B61" s="19"/>
      <c r="L61" s="19"/>
    </row>
    <row r="62" spans="1:31">
      <c r="B62" s="19"/>
      <c r="L62" s="19"/>
    </row>
    <row r="63" spans="1:31">
      <c r="B63" s="19"/>
      <c r="L63" s="19"/>
    </row>
    <row r="64" spans="1:31" s="2" customFormat="1" ht="12.75">
      <c r="A64" s="34"/>
      <c r="B64" s="39"/>
      <c r="C64" s="34"/>
      <c r="D64" s="134" t="s">
        <v>60</v>
      </c>
      <c r="E64" s="140"/>
      <c r="F64" s="140"/>
      <c r="G64" s="134" t="s">
        <v>61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>
      <c r="B65" s="19"/>
      <c r="L65" s="19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 s="2" customFormat="1" ht="12.75">
      <c r="A75" s="34"/>
      <c r="B75" s="39"/>
      <c r="C75" s="34"/>
      <c r="D75" s="136" t="s">
        <v>58</v>
      </c>
      <c r="E75" s="137"/>
      <c r="F75" s="138" t="s">
        <v>59</v>
      </c>
      <c r="G75" s="136" t="s">
        <v>58</v>
      </c>
      <c r="H75" s="137"/>
      <c r="I75" s="137"/>
      <c r="J75" s="139" t="s">
        <v>59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110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341" t="str">
        <f>E7</f>
        <v>Valtice - ul. Zahradní a Malá Strana, oprava kanalizace a vodovodu</v>
      </c>
      <c r="F84" s="342"/>
      <c r="G84" s="342"/>
      <c r="H84" s="342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106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320" t="str">
        <f>E9</f>
        <v>SO 01.2 - Oprava vodovodu v ul. Zahradní</v>
      </c>
      <c r="F86" s="340"/>
      <c r="G86" s="340"/>
      <c r="H86" s="340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Město Valtice, ulice zahradní a Malá Strana</v>
      </c>
      <c r="G88" s="36"/>
      <c r="H88" s="36"/>
      <c r="I88" s="28" t="s">
        <v>24</v>
      </c>
      <c r="J88" s="66" t="str">
        <f>IF(J12="","",J12)</f>
        <v>3. 12. 2025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 a.s.</v>
      </c>
      <c r="G90" s="36"/>
      <c r="H90" s="36"/>
      <c r="I90" s="28" t="s">
        <v>37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35</v>
      </c>
      <c r="D91" s="36"/>
      <c r="E91" s="36"/>
      <c r="F91" s="26" t="str">
        <f>IF(E18="","",E18)</f>
        <v>Vyplň údaj</v>
      </c>
      <c r="G91" s="36"/>
      <c r="H91" s="36"/>
      <c r="I91" s="28" t="s">
        <v>41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111</v>
      </c>
      <c r="D93" s="146"/>
      <c r="E93" s="146"/>
      <c r="F93" s="146"/>
      <c r="G93" s="146"/>
      <c r="H93" s="146"/>
      <c r="I93" s="146"/>
      <c r="J93" s="147" t="s">
        <v>112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113</v>
      </c>
      <c r="D95" s="36"/>
      <c r="E95" s="36"/>
      <c r="F95" s="36"/>
      <c r="G95" s="36"/>
      <c r="H95" s="36"/>
      <c r="I95" s="36"/>
      <c r="J95" s="84">
        <f>J127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114</v>
      </c>
    </row>
    <row r="96" spans="1:47" s="9" customFormat="1" ht="24.95" customHeight="1">
      <c r="B96" s="149"/>
      <c r="C96" s="150"/>
      <c r="D96" s="151" t="s">
        <v>115</v>
      </c>
      <c r="E96" s="152"/>
      <c r="F96" s="152"/>
      <c r="G96" s="152"/>
      <c r="H96" s="152"/>
      <c r="I96" s="152"/>
      <c r="J96" s="153">
        <f>J128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116</v>
      </c>
      <c r="E97" s="158"/>
      <c r="F97" s="158"/>
      <c r="G97" s="158"/>
      <c r="H97" s="158"/>
      <c r="I97" s="158"/>
      <c r="J97" s="159">
        <f>J129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119</v>
      </c>
      <c r="E98" s="158"/>
      <c r="F98" s="158"/>
      <c r="G98" s="158"/>
      <c r="H98" s="158"/>
      <c r="I98" s="158"/>
      <c r="J98" s="159">
        <f>J188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120</v>
      </c>
      <c r="E99" s="158"/>
      <c r="F99" s="158"/>
      <c r="G99" s="158"/>
      <c r="H99" s="158"/>
      <c r="I99" s="158"/>
      <c r="J99" s="159">
        <f>J206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121</v>
      </c>
      <c r="E100" s="158"/>
      <c r="F100" s="158"/>
      <c r="G100" s="158"/>
      <c r="H100" s="158"/>
      <c r="I100" s="158"/>
      <c r="J100" s="159">
        <f>J231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122</v>
      </c>
      <c r="E101" s="158"/>
      <c r="F101" s="158"/>
      <c r="G101" s="158"/>
      <c r="H101" s="158"/>
      <c r="I101" s="158"/>
      <c r="J101" s="159">
        <f>J348</f>
        <v>0</v>
      </c>
      <c r="K101" s="156"/>
      <c r="L101" s="160"/>
    </row>
    <row r="102" spans="1:31" s="10" customFormat="1" ht="14.85" customHeight="1">
      <c r="B102" s="155"/>
      <c r="C102" s="156"/>
      <c r="D102" s="157" t="s">
        <v>123</v>
      </c>
      <c r="E102" s="158"/>
      <c r="F102" s="158"/>
      <c r="G102" s="158"/>
      <c r="H102" s="158"/>
      <c r="I102" s="158"/>
      <c r="J102" s="159">
        <f>J353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124</v>
      </c>
      <c r="E103" s="158"/>
      <c r="F103" s="158"/>
      <c r="G103" s="158"/>
      <c r="H103" s="158"/>
      <c r="I103" s="158"/>
      <c r="J103" s="159">
        <f>J362</f>
        <v>0</v>
      </c>
      <c r="K103" s="156"/>
      <c r="L103" s="160"/>
    </row>
    <row r="104" spans="1:31" s="10" customFormat="1" ht="19.899999999999999" customHeight="1">
      <c r="B104" s="155"/>
      <c r="C104" s="156"/>
      <c r="D104" s="157" t="s">
        <v>125</v>
      </c>
      <c r="E104" s="158"/>
      <c r="F104" s="158"/>
      <c r="G104" s="158"/>
      <c r="H104" s="158"/>
      <c r="I104" s="158"/>
      <c r="J104" s="159">
        <f>J367</f>
        <v>0</v>
      </c>
      <c r="K104" s="156"/>
      <c r="L104" s="160"/>
    </row>
    <row r="105" spans="1:31" s="9" customFormat="1" ht="24.95" customHeight="1">
      <c r="B105" s="149"/>
      <c r="C105" s="150"/>
      <c r="D105" s="151" t="s">
        <v>456</v>
      </c>
      <c r="E105" s="152"/>
      <c r="F105" s="152"/>
      <c r="G105" s="152"/>
      <c r="H105" s="152"/>
      <c r="I105" s="152"/>
      <c r="J105" s="153">
        <f>J369</f>
        <v>0</v>
      </c>
      <c r="K105" s="150"/>
      <c r="L105" s="154"/>
    </row>
    <row r="106" spans="1:31" s="10" customFormat="1" ht="19.899999999999999" customHeight="1">
      <c r="B106" s="155"/>
      <c r="C106" s="156"/>
      <c r="D106" s="157" t="s">
        <v>457</v>
      </c>
      <c r="E106" s="158"/>
      <c r="F106" s="158"/>
      <c r="G106" s="158"/>
      <c r="H106" s="158"/>
      <c r="I106" s="158"/>
      <c r="J106" s="159">
        <f>J370</f>
        <v>0</v>
      </c>
      <c r="K106" s="156"/>
      <c r="L106" s="160"/>
    </row>
    <row r="107" spans="1:31" s="9" customFormat="1" ht="24.95" customHeight="1">
      <c r="B107" s="149"/>
      <c r="C107" s="150"/>
      <c r="D107" s="151" t="s">
        <v>458</v>
      </c>
      <c r="E107" s="152"/>
      <c r="F107" s="152"/>
      <c r="G107" s="152"/>
      <c r="H107" s="152"/>
      <c r="I107" s="152"/>
      <c r="J107" s="153">
        <f>J375</f>
        <v>0</v>
      </c>
      <c r="K107" s="150"/>
      <c r="L107" s="154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2" t="s">
        <v>126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8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341" t="str">
        <f>E7</f>
        <v>Valtice - ul. Zahradní a Malá Strana, oprava kanalizace a vodovodu</v>
      </c>
      <c r="F117" s="342"/>
      <c r="G117" s="342"/>
      <c r="H117" s="342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8" t="s">
        <v>106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320" t="str">
        <f>E9</f>
        <v>SO 01.2 - Oprava vodovodu v ul. Zahradní</v>
      </c>
      <c r="F119" s="340"/>
      <c r="G119" s="340"/>
      <c r="H119" s="340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8" t="s">
        <v>22</v>
      </c>
      <c r="D121" s="36"/>
      <c r="E121" s="36"/>
      <c r="F121" s="26" t="str">
        <f>F12</f>
        <v>Město Valtice, ulice zahradní a Malá Strana</v>
      </c>
      <c r="G121" s="36"/>
      <c r="H121" s="36"/>
      <c r="I121" s="28" t="s">
        <v>24</v>
      </c>
      <c r="J121" s="66" t="str">
        <f>IF(J12="","",J12)</f>
        <v>3. 12. 2025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>
      <c r="A123" s="34"/>
      <c r="B123" s="35"/>
      <c r="C123" s="28" t="s">
        <v>30</v>
      </c>
      <c r="D123" s="36"/>
      <c r="E123" s="36"/>
      <c r="F123" s="26" t="str">
        <f>E15</f>
        <v>Vodovody a kanalizace Břeclav, a.s.</v>
      </c>
      <c r="G123" s="36"/>
      <c r="H123" s="36"/>
      <c r="I123" s="28" t="s">
        <v>37</v>
      </c>
      <c r="J123" s="32" t="str">
        <f>E21</f>
        <v>Jiří Třináctý, DiS.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8" t="s">
        <v>35</v>
      </c>
      <c r="D124" s="36"/>
      <c r="E124" s="36"/>
      <c r="F124" s="26" t="str">
        <f>IF(E18="","",E18)</f>
        <v>Vyplň údaj</v>
      </c>
      <c r="G124" s="36"/>
      <c r="H124" s="36"/>
      <c r="I124" s="28" t="s">
        <v>41</v>
      </c>
      <c r="J124" s="32" t="str">
        <f>E24</f>
        <v>Jiří Třináctý, DiS.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61"/>
      <c r="B126" s="162"/>
      <c r="C126" s="163" t="s">
        <v>127</v>
      </c>
      <c r="D126" s="164" t="s">
        <v>68</v>
      </c>
      <c r="E126" s="164" t="s">
        <v>64</v>
      </c>
      <c r="F126" s="164" t="s">
        <v>65</v>
      </c>
      <c r="G126" s="164" t="s">
        <v>128</v>
      </c>
      <c r="H126" s="164" t="s">
        <v>129</v>
      </c>
      <c r="I126" s="164" t="s">
        <v>130</v>
      </c>
      <c r="J126" s="164" t="s">
        <v>112</v>
      </c>
      <c r="K126" s="165" t="s">
        <v>131</v>
      </c>
      <c r="L126" s="166"/>
      <c r="M126" s="75" t="s">
        <v>1</v>
      </c>
      <c r="N126" s="76" t="s">
        <v>47</v>
      </c>
      <c r="O126" s="76" t="s">
        <v>132</v>
      </c>
      <c r="P126" s="76" t="s">
        <v>133</v>
      </c>
      <c r="Q126" s="76" t="s">
        <v>134</v>
      </c>
      <c r="R126" s="76" t="s">
        <v>135</v>
      </c>
      <c r="S126" s="76" t="s">
        <v>136</v>
      </c>
      <c r="T126" s="77" t="s">
        <v>137</v>
      </c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</row>
    <row r="127" spans="1:63" s="2" customFormat="1" ht="22.9" customHeight="1">
      <c r="A127" s="34"/>
      <c r="B127" s="35"/>
      <c r="C127" s="82" t="s">
        <v>138</v>
      </c>
      <c r="D127" s="36"/>
      <c r="E127" s="36"/>
      <c r="F127" s="36"/>
      <c r="G127" s="36"/>
      <c r="H127" s="36"/>
      <c r="I127" s="36"/>
      <c r="J127" s="167">
        <f>BK127</f>
        <v>0</v>
      </c>
      <c r="K127" s="36"/>
      <c r="L127" s="39"/>
      <c r="M127" s="78"/>
      <c r="N127" s="168"/>
      <c r="O127" s="79"/>
      <c r="P127" s="169">
        <f>P128+P369+P375</f>
        <v>0</v>
      </c>
      <c r="Q127" s="79"/>
      <c r="R127" s="169">
        <f>R128+R369+R375</f>
        <v>1209.4895319000002</v>
      </c>
      <c r="S127" s="79"/>
      <c r="T127" s="170">
        <f>T128+T369+T375</f>
        <v>272.36784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6" t="s">
        <v>82</v>
      </c>
      <c r="AU127" s="16" t="s">
        <v>114</v>
      </c>
      <c r="BK127" s="171">
        <f>BK128+BK369+BK375</f>
        <v>0</v>
      </c>
    </row>
    <row r="128" spans="1:63" s="12" customFormat="1" ht="25.9" customHeight="1">
      <c r="B128" s="172"/>
      <c r="C128" s="173"/>
      <c r="D128" s="174" t="s">
        <v>82</v>
      </c>
      <c r="E128" s="175" t="s">
        <v>139</v>
      </c>
      <c r="F128" s="175" t="s">
        <v>140</v>
      </c>
      <c r="G128" s="173"/>
      <c r="H128" s="173"/>
      <c r="I128" s="176"/>
      <c r="J128" s="177">
        <f>BK128</f>
        <v>0</v>
      </c>
      <c r="K128" s="173"/>
      <c r="L128" s="178"/>
      <c r="M128" s="179"/>
      <c r="N128" s="180"/>
      <c r="O128" s="180"/>
      <c r="P128" s="181">
        <f>P129+P188+P206+P231+P348+P362+P367</f>
        <v>0</v>
      </c>
      <c r="Q128" s="180"/>
      <c r="R128" s="181">
        <f>R129+R188+R206+R231+R348+R362+R367</f>
        <v>1209.4895319000002</v>
      </c>
      <c r="S128" s="180"/>
      <c r="T128" s="182">
        <f>T129+T188+T206+T231+T348+T362+T367</f>
        <v>272.36784</v>
      </c>
      <c r="AR128" s="183" t="s">
        <v>91</v>
      </c>
      <c r="AT128" s="184" t="s">
        <v>82</v>
      </c>
      <c r="AU128" s="184" t="s">
        <v>83</v>
      </c>
      <c r="AY128" s="183" t="s">
        <v>141</v>
      </c>
      <c r="BK128" s="185">
        <f>BK129+BK188+BK206+BK231+BK348+BK362+BK367</f>
        <v>0</v>
      </c>
    </row>
    <row r="129" spans="1:65" s="12" customFormat="1" ht="22.9" customHeight="1">
      <c r="B129" s="172"/>
      <c r="C129" s="173"/>
      <c r="D129" s="174" t="s">
        <v>82</v>
      </c>
      <c r="E129" s="186" t="s">
        <v>91</v>
      </c>
      <c r="F129" s="186" t="s">
        <v>142</v>
      </c>
      <c r="G129" s="173"/>
      <c r="H129" s="173"/>
      <c r="I129" s="176"/>
      <c r="J129" s="187">
        <f>BK129</f>
        <v>0</v>
      </c>
      <c r="K129" s="173"/>
      <c r="L129" s="178"/>
      <c r="M129" s="179"/>
      <c r="N129" s="180"/>
      <c r="O129" s="180"/>
      <c r="P129" s="181">
        <f>SUM(P130:P187)</f>
        <v>0</v>
      </c>
      <c r="Q129" s="180"/>
      <c r="R129" s="181">
        <f>SUM(R130:R187)</f>
        <v>985.34241579999991</v>
      </c>
      <c r="S129" s="180"/>
      <c r="T129" s="182">
        <f>SUM(T130:T187)</f>
        <v>271.404</v>
      </c>
      <c r="AR129" s="183" t="s">
        <v>91</v>
      </c>
      <c r="AT129" s="184" t="s">
        <v>82</v>
      </c>
      <c r="AU129" s="184" t="s">
        <v>91</v>
      </c>
      <c r="AY129" s="183" t="s">
        <v>141</v>
      </c>
      <c r="BK129" s="185">
        <f>SUM(BK130:BK187)</f>
        <v>0</v>
      </c>
    </row>
    <row r="130" spans="1:65" s="2" customFormat="1" ht="16.5" customHeight="1">
      <c r="A130" s="34"/>
      <c r="B130" s="35"/>
      <c r="C130" s="188" t="s">
        <v>91</v>
      </c>
      <c r="D130" s="188" t="s">
        <v>143</v>
      </c>
      <c r="E130" s="189" t="s">
        <v>144</v>
      </c>
      <c r="F130" s="190" t="s">
        <v>459</v>
      </c>
      <c r="G130" s="191" t="s">
        <v>146</v>
      </c>
      <c r="H130" s="192">
        <v>359</v>
      </c>
      <c r="I130" s="193"/>
      <c r="J130" s="194">
        <f>ROUND(I130*H130,2)</f>
        <v>0</v>
      </c>
      <c r="K130" s="190" t="s">
        <v>1034</v>
      </c>
      <c r="L130" s="39"/>
      <c r="M130" s="195" t="s">
        <v>1</v>
      </c>
      <c r="N130" s="196" t="s">
        <v>48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0.44</v>
      </c>
      <c r="T130" s="198">
        <f>S130*H130</f>
        <v>157.96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147</v>
      </c>
      <c r="AT130" s="199" t="s">
        <v>143</v>
      </c>
      <c r="AU130" s="199" t="s">
        <v>94</v>
      </c>
      <c r="AY130" s="16" t="s">
        <v>141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6" t="s">
        <v>91</v>
      </c>
      <c r="BK130" s="200">
        <f>ROUND(I130*H130,2)</f>
        <v>0</v>
      </c>
      <c r="BL130" s="16" t="s">
        <v>147</v>
      </c>
      <c r="BM130" s="199" t="s">
        <v>460</v>
      </c>
    </row>
    <row r="131" spans="1:65" s="13" customFormat="1">
      <c r="B131" s="201"/>
      <c r="C131" s="202"/>
      <c r="D131" s="203" t="s">
        <v>149</v>
      </c>
      <c r="E131" s="204" t="s">
        <v>1</v>
      </c>
      <c r="F131" s="205" t="s">
        <v>461</v>
      </c>
      <c r="G131" s="202"/>
      <c r="H131" s="206">
        <v>247</v>
      </c>
      <c r="I131" s="207"/>
      <c r="J131" s="202"/>
      <c r="K131" s="202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149</v>
      </c>
      <c r="AU131" s="212" t="s">
        <v>94</v>
      </c>
      <c r="AV131" s="13" t="s">
        <v>94</v>
      </c>
      <c r="AW131" s="13" t="s">
        <v>40</v>
      </c>
      <c r="AX131" s="13" t="s">
        <v>83</v>
      </c>
      <c r="AY131" s="212" t="s">
        <v>141</v>
      </c>
    </row>
    <row r="132" spans="1:65" s="13" customFormat="1">
      <c r="B132" s="201"/>
      <c r="C132" s="202"/>
      <c r="D132" s="203" t="s">
        <v>149</v>
      </c>
      <c r="E132" s="204" t="s">
        <v>1</v>
      </c>
      <c r="F132" s="205" t="s">
        <v>462</v>
      </c>
      <c r="G132" s="202"/>
      <c r="H132" s="206">
        <v>112</v>
      </c>
      <c r="I132" s="207"/>
      <c r="J132" s="202"/>
      <c r="K132" s="202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149</v>
      </c>
      <c r="AU132" s="212" t="s">
        <v>94</v>
      </c>
      <c r="AV132" s="13" t="s">
        <v>94</v>
      </c>
      <c r="AW132" s="13" t="s">
        <v>40</v>
      </c>
      <c r="AX132" s="13" t="s">
        <v>83</v>
      </c>
      <c r="AY132" s="212" t="s">
        <v>141</v>
      </c>
    </row>
    <row r="133" spans="1:65" s="14" customFormat="1">
      <c r="B133" s="213"/>
      <c r="C133" s="214"/>
      <c r="D133" s="203" t="s">
        <v>149</v>
      </c>
      <c r="E133" s="215" t="s">
        <v>1</v>
      </c>
      <c r="F133" s="216" t="s">
        <v>152</v>
      </c>
      <c r="G133" s="214"/>
      <c r="H133" s="217">
        <v>359</v>
      </c>
      <c r="I133" s="218"/>
      <c r="J133" s="214"/>
      <c r="K133" s="214"/>
      <c r="L133" s="219"/>
      <c r="M133" s="220"/>
      <c r="N133" s="221"/>
      <c r="O133" s="221"/>
      <c r="P133" s="221"/>
      <c r="Q133" s="221"/>
      <c r="R133" s="221"/>
      <c r="S133" s="221"/>
      <c r="T133" s="222"/>
      <c r="AT133" s="223" t="s">
        <v>149</v>
      </c>
      <c r="AU133" s="223" t="s">
        <v>94</v>
      </c>
      <c r="AV133" s="14" t="s">
        <v>147</v>
      </c>
      <c r="AW133" s="14" t="s">
        <v>40</v>
      </c>
      <c r="AX133" s="14" t="s">
        <v>91</v>
      </c>
      <c r="AY133" s="223" t="s">
        <v>141</v>
      </c>
    </row>
    <row r="134" spans="1:65" s="2" customFormat="1" ht="16.5" customHeight="1">
      <c r="A134" s="34"/>
      <c r="B134" s="35"/>
      <c r="C134" s="188" t="s">
        <v>94</v>
      </c>
      <c r="D134" s="188" t="s">
        <v>143</v>
      </c>
      <c r="E134" s="189" t="s">
        <v>153</v>
      </c>
      <c r="F134" s="190" t="s">
        <v>154</v>
      </c>
      <c r="G134" s="191" t="s">
        <v>146</v>
      </c>
      <c r="H134" s="192">
        <v>359</v>
      </c>
      <c r="I134" s="193"/>
      <c r="J134" s="194">
        <f>ROUND(I134*H134,2)</f>
        <v>0</v>
      </c>
      <c r="K134" s="190" t="s">
        <v>1034</v>
      </c>
      <c r="L134" s="39"/>
      <c r="M134" s="195" t="s">
        <v>1</v>
      </c>
      <c r="N134" s="196" t="s">
        <v>48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0.316</v>
      </c>
      <c r="T134" s="198">
        <f>S134*H134</f>
        <v>113.444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147</v>
      </c>
      <c r="AT134" s="199" t="s">
        <v>143</v>
      </c>
      <c r="AU134" s="199" t="s">
        <v>94</v>
      </c>
      <c r="AY134" s="16" t="s">
        <v>141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6" t="s">
        <v>91</v>
      </c>
      <c r="BK134" s="200">
        <f>ROUND(I134*H134,2)</f>
        <v>0</v>
      </c>
      <c r="BL134" s="16" t="s">
        <v>147</v>
      </c>
      <c r="BM134" s="199" t="s">
        <v>463</v>
      </c>
    </row>
    <row r="135" spans="1:65" s="13" customFormat="1">
      <c r="B135" s="201"/>
      <c r="C135" s="202"/>
      <c r="D135" s="203" t="s">
        <v>149</v>
      </c>
      <c r="E135" s="204" t="s">
        <v>1</v>
      </c>
      <c r="F135" s="205" t="s">
        <v>461</v>
      </c>
      <c r="G135" s="202"/>
      <c r="H135" s="206">
        <v>247</v>
      </c>
      <c r="I135" s="207"/>
      <c r="J135" s="202"/>
      <c r="K135" s="202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149</v>
      </c>
      <c r="AU135" s="212" t="s">
        <v>94</v>
      </c>
      <c r="AV135" s="13" t="s">
        <v>94</v>
      </c>
      <c r="AW135" s="13" t="s">
        <v>40</v>
      </c>
      <c r="AX135" s="13" t="s">
        <v>83</v>
      </c>
      <c r="AY135" s="212" t="s">
        <v>141</v>
      </c>
    </row>
    <row r="136" spans="1:65" s="13" customFormat="1">
      <c r="B136" s="201"/>
      <c r="C136" s="202"/>
      <c r="D136" s="203" t="s">
        <v>149</v>
      </c>
      <c r="E136" s="204" t="s">
        <v>1</v>
      </c>
      <c r="F136" s="205" t="s">
        <v>462</v>
      </c>
      <c r="G136" s="202"/>
      <c r="H136" s="206">
        <v>112</v>
      </c>
      <c r="I136" s="207"/>
      <c r="J136" s="202"/>
      <c r="K136" s="202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149</v>
      </c>
      <c r="AU136" s="212" t="s">
        <v>94</v>
      </c>
      <c r="AV136" s="13" t="s">
        <v>94</v>
      </c>
      <c r="AW136" s="13" t="s">
        <v>40</v>
      </c>
      <c r="AX136" s="13" t="s">
        <v>83</v>
      </c>
      <c r="AY136" s="212" t="s">
        <v>141</v>
      </c>
    </row>
    <row r="137" spans="1:65" s="14" customFormat="1">
      <c r="B137" s="213"/>
      <c r="C137" s="214"/>
      <c r="D137" s="203" t="s">
        <v>149</v>
      </c>
      <c r="E137" s="215" t="s">
        <v>1</v>
      </c>
      <c r="F137" s="216" t="s">
        <v>152</v>
      </c>
      <c r="G137" s="214"/>
      <c r="H137" s="217">
        <v>359</v>
      </c>
      <c r="I137" s="218"/>
      <c r="J137" s="214"/>
      <c r="K137" s="214"/>
      <c r="L137" s="219"/>
      <c r="M137" s="220"/>
      <c r="N137" s="221"/>
      <c r="O137" s="221"/>
      <c r="P137" s="221"/>
      <c r="Q137" s="221"/>
      <c r="R137" s="221"/>
      <c r="S137" s="221"/>
      <c r="T137" s="222"/>
      <c r="AT137" s="223" t="s">
        <v>149</v>
      </c>
      <c r="AU137" s="223" t="s">
        <v>94</v>
      </c>
      <c r="AV137" s="14" t="s">
        <v>147</v>
      </c>
      <c r="AW137" s="14" t="s">
        <v>40</v>
      </c>
      <c r="AX137" s="14" t="s">
        <v>91</v>
      </c>
      <c r="AY137" s="223" t="s">
        <v>141</v>
      </c>
    </row>
    <row r="138" spans="1:65" s="2" customFormat="1" ht="16.5" customHeight="1">
      <c r="A138" s="34"/>
      <c r="B138" s="35"/>
      <c r="C138" s="188" t="s">
        <v>156</v>
      </c>
      <c r="D138" s="188" t="s">
        <v>143</v>
      </c>
      <c r="E138" s="189" t="s">
        <v>157</v>
      </c>
      <c r="F138" s="190" t="s">
        <v>158</v>
      </c>
      <c r="G138" s="191" t="s">
        <v>464</v>
      </c>
      <c r="H138" s="192">
        <v>360</v>
      </c>
      <c r="I138" s="193"/>
      <c r="J138" s="194">
        <f>ROUND(I138*H138,2)</f>
        <v>0</v>
      </c>
      <c r="K138" s="190" t="s">
        <v>1034</v>
      </c>
      <c r="L138" s="39"/>
      <c r="M138" s="195" t="s">
        <v>1</v>
      </c>
      <c r="N138" s="196" t="s">
        <v>48</v>
      </c>
      <c r="O138" s="71"/>
      <c r="P138" s="197">
        <f>O138*H138</f>
        <v>0</v>
      </c>
      <c r="Q138" s="197">
        <v>3.0000000000000001E-5</v>
      </c>
      <c r="R138" s="197">
        <f>Q138*H138</f>
        <v>1.0800000000000001E-2</v>
      </c>
      <c r="S138" s="197">
        <v>0</v>
      </c>
      <c r="T138" s="19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147</v>
      </c>
      <c r="AT138" s="199" t="s">
        <v>143</v>
      </c>
      <c r="AU138" s="199" t="s">
        <v>94</v>
      </c>
      <c r="AY138" s="16" t="s">
        <v>141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6" t="s">
        <v>91</v>
      </c>
      <c r="BK138" s="200">
        <f>ROUND(I138*H138,2)</f>
        <v>0</v>
      </c>
      <c r="BL138" s="16" t="s">
        <v>147</v>
      </c>
      <c r="BM138" s="199" t="s">
        <v>465</v>
      </c>
    </row>
    <row r="139" spans="1:65" s="13" customFormat="1">
      <c r="B139" s="201"/>
      <c r="C139" s="202"/>
      <c r="D139" s="203" t="s">
        <v>149</v>
      </c>
      <c r="E139" s="204" t="s">
        <v>1</v>
      </c>
      <c r="F139" s="205" t="s">
        <v>466</v>
      </c>
      <c r="G139" s="202"/>
      <c r="H139" s="206">
        <v>360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149</v>
      </c>
      <c r="AU139" s="212" t="s">
        <v>94</v>
      </c>
      <c r="AV139" s="13" t="s">
        <v>94</v>
      </c>
      <c r="AW139" s="13" t="s">
        <v>40</v>
      </c>
      <c r="AX139" s="13" t="s">
        <v>91</v>
      </c>
      <c r="AY139" s="212" t="s">
        <v>141</v>
      </c>
    </row>
    <row r="140" spans="1:65" s="2" customFormat="1" ht="16.5" customHeight="1">
      <c r="A140" s="34"/>
      <c r="B140" s="35"/>
      <c r="C140" s="188" t="s">
        <v>147</v>
      </c>
      <c r="D140" s="188" t="s">
        <v>143</v>
      </c>
      <c r="E140" s="189" t="s">
        <v>162</v>
      </c>
      <c r="F140" s="190" t="s">
        <v>163</v>
      </c>
      <c r="G140" s="191" t="s">
        <v>467</v>
      </c>
      <c r="H140" s="192">
        <v>15</v>
      </c>
      <c r="I140" s="193"/>
      <c r="J140" s="194">
        <f>ROUND(I140*H140,2)</f>
        <v>0</v>
      </c>
      <c r="K140" s="190" t="s">
        <v>1034</v>
      </c>
      <c r="L140" s="39"/>
      <c r="M140" s="195" t="s">
        <v>1</v>
      </c>
      <c r="N140" s="196" t="s">
        <v>48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147</v>
      </c>
      <c r="AT140" s="199" t="s">
        <v>143</v>
      </c>
      <c r="AU140" s="199" t="s">
        <v>94</v>
      </c>
      <c r="AY140" s="16" t="s">
        <v>141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6" t="s">
        <v>91</v>
      </c>
      <c r="BK140" s="200">
        <f>ROUND(I140*H140,2)</f>
        <v>0</v>
      </c>
      <c r="BL140" s="16" t="s">
        <v>147</v>
      </c>
      <c r="BM140" s="199" t="s">
        <v>468</v>
      </c>
    </row>
    <row r="141" spans="1:65" s="13" customFormat="1">
      <c r="B141" s="201"/>
      <c r="C141" s="202"/>
      <c r="D141" s="203" t="s">
        <v>149</v>
      </c>
      <c r="E141" s="204" t="s">
        <v>1</v>
      </c>
      <c r="F141" s="205" t="s">
        <v>220</v>
      </c>
      <c r="G141" s="202"/>
      <c r="H141" s="206">
        <v>15</v>
      </c>
      <c r="I141" s="207"/>
      <c r="J141" s="202"/>
      <c r="K141" s="202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149</v>
      </c>
      <c r="AU141" s="212" t="s">
        <v>94</v>
      </c>
      <c r="AV141" s="13" t="s">
        <v>94</v>
      </c>
      <c r="AW141" s="13" t="s">
        <v>40</v>
      </c>
      <c r="AX141" s="13" t="s">
        <v>91</v>
      </c>
      <c r="AY141" s="212" t="s">
        <v>141</v>
      </c>
    </row>
    <row r="142" spans="1:65" s="2" customFormat="1" ht="16.5" customHeight="1">
      <c r="A142" s="34"/>
      <c r="B142" s="35"/>
      <c r="C142" s="188" t="s">
        <v>167</v>
      </c>
      <c r="D142" s="188" t="s">
        <v>143</v>
      </c>
      <c r="E142" s="189" t="s">
        <v>168</v>
      </c>
      <c r="F142" s="190" t="s">
        <v>169</v>
      </c>
      <c r="G142" s="191" t="s">
        <v>170</v>
      </c>
      <c r="H142" s="192">
        <v>12</v>
      </c>
      <c r="I142" s="193"/>
      <c r="J142" s="194">
        <f>ROUND(I142*H142,2)</f>
        <v>0</v>
      </c>
      <c r="K142" s="190" t="s">
        <v>1034</v>
      </c>
      <c r="L142" s="39"/>
      <c r="M142" s="195" t="s">
        <v>1</v>
      </c>
      <c r="N142" s="196" t="s">
        <v>48</v>
      </c>
      <c r="O142" s="71"/>
      <c r="P142" s="197">
        <f>O142*H142</f>
        <v>0</v>
      </c>
      <c r="Q142" s="197">
        <v>8.6899999999999998E-3</v>
      </c>
      <c r="R142" s="197">
        <f>Q142*H142</f>
        <v>0.10428</v>
      </c>
      <c r="S142" s="197">
        <v>0</v>
      </c>
      <c r="T142" s="19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147</v>
      </c>
      <c r="AT142" s="199" t="s">
        <v>143</v>
      </c>
      <c r="AU142" s="199" t="s">
        <v>94</v>
      </c>
      <c r="AY142" s="16" t="s">
        <v>141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6" t="s">
        <v>91</v>
      </c>
      <c r="BK142" s="200">
        <f>ROUND(I142*H142,2)</f>
        <v>0</v>
      </c>
      <c r="BL142" s="16" t="s">
        <v>147</v>
      </c>
      <c r="BM142" s="199" t="s">
        <v>469</v>
      </c>
    </row>
    <row r="143" spans="1:65" s="13" customFormat="1">
      <c r="B143" s="201"/>
      <c r="C143" s="202"/>
      <c r="D143" s="203" t="s">
        <v>149</v>
      </c>
      <c r="E143" s="204" t="s">
        <v>1</v>
      </c>
      <c r="F143" s="205" t="s">
        <v>470</v>
      </c>
      <c r="G143" s="202"/>
      <c r="H143" s="206">
        <v>2</v>
      </c>
      <c r="I143" s="207"/>
      <c r="J143" s="202"/>
      <c r="K143" s="202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149</v>
      </c>
      <c r="AU143" s="212" t="s">
        <v>94</v>
      </c>
      <c r="AV143" s="13" t="s">
        <v>94</v>
      </c>
      <c r="AW143" s="13" t="s">
        <v>40</v>
      </c>
      <c r="AX143" s="13" t="s">
        <v>83</v>
      </c>
      <c r="AY143" s="212" t="s">
        <v>141</v>
      </c>
    </row>
    <row r="144" spans="1:65" s="13" customFormat="1">
      <c r="B144" s="201"/>
      <c r="C144" s="202"/>
      <c r="D144" s="203" t="s">
        <v>149</v>
      </c>
      <c r="E144" s="204" t="s">
        <v>1</v>
      </c>
      <c r="F144" s="205" t="s">
        <v>471</v>
      </c>
      <c r="G144" s="202"/>
      <c r="H144" s="206">
        <v>10</v>
      </c>
      <c r="I144" s="207"/>
      <c r="J144" s="202"/>
      <c r="K144" s="202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149</v>
      </c>
      <c r="AU144" s="212" t="s">
        <v>94</v>
      </c>
      <c r="AV144" s="13" t="s">
        <v>94</v>
      </c>
      <c r="AW144" s="13" t="s">
        <v>40</v>
      </c>
      <c r="AX144" s="13" t="s">
        <v>83</v>
      </c>
      <c r="AY144" s="212" t="s">
        <v>141</v>
      </c>
    </row>
    <row r="145" spans="1:65" s="14" customFormat="1">
      <c r="B145" s="213"/>
      <c r="C145" s="214"/>
      <c r="D145" s="203" t="s">
        <v>149</v>
      </c>
      <c r="E145" s="215" t="s">
        <v>1</v>
      </c>
      <c r="F145" s="216" t="s">
        <v>152</v>
      </c>
      <c r="G145" s="214"/>
      <c r="H145" s="217">
        <v>12</v>
      </c>
      <c r="I145" s="218"/>
      <c r="J145" s="214"/>
      <c r="K145" s="214"/>
      <c r="L145" s="219"/>
      <c r="M145" s="220"/>
      <c r="N145" s="221"/>
      <c r="O145" s="221"/>
      <c r="P145" s="221"/>
      <c r="Q145" s="221"/>
      <c r="R145" s="221"/>
      <c r="S145" s="221"/>
      <c r="T145" s="222"/>
      <c r="AT145" s="223" t="s">
        <v>149</v>
      </c>
      <c r="AU145" s="223" t="s">
        <v>94</v>
      </c>
      <c r="AV145" s="14" t="s">
        <v>147</v>
      </c>
      <c r="AW145" s="14" t="s">
        <v>40</v>
      </c>
      <c r="AX145" s="14" t="s">
        <v>91</v>
      </c>
      <c r="AY145" s="223" t="s">
        <v>141</v>
      </c>
    </row>
    <row r="146" spans="1:65" s="2" customFormat="1" ht="16.5" customHeight="1">
      <c r="A146" s="34"/>
      <c r="B146" s="35"/>
      <c r="C146" s="188" t="s">
        <v>173</v>
      </c>
      <c r="D146" s="188" t="s">
        <v>143</v>
      </c>
      <c r="E146" s="189" t="s">
        <v>174</v>
      </c>
      <c r="F146" s="190" t="s">
        <v>472</v>
      </c>
      <c r="G146" s="191" t="s">
        <v>170</v>
      </c>
      <c r="H146" s="192">
        <v>38</v>
      </c>
      <c r="I146" s="193"/>
      <c r="J146" s="194">
        <f>ROUND(I146*H146,2)</f>
        <v>0</v>
      </c>
      <c r="K146" s="190" t="s">
        <v>1034</v>
      </c>
      <c r="L146" s="39"/>
      <c r="M146" s="195" t="s">
        <v>1</v>
      </c>
      <c r="N146" s="196" t="s">
        <v>48</v>
      </c>
      <c r="O146" s="71"/>
      <c r="P146" s="197">
        <f>O146*H146</f>
        <v>0</v>
      </c>
      <c r="Q146" s="197">
        <v>3.6900000000000002E-2</v>
      </c>
      <c r="R146" s="197">
        <f>Q146*H146</f>
        <v>1.4022000000000001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147</v>
      </c>
      <c r="AT146" s="199" t="s">
        <v>143</v>
      </c>
      <c r="AU146" s="199" t="s">
        <v>94</v>
      </c>
      <c r="AY146" s="16" t="s">
        <v>141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6" t="s">
        <v>91</v>
      </c>
      <c r="BK146" s="200">
        <f>ROUND(I146*H146,2)</f>
        <v>0</v>
      </c>
      <c r="BL146" s="16" t="s">
        <v>147</v>
      </c>
      <c r="BM146" s="199" t="s">
        <v>473</v>
      </c>
    </row>
    <row r="147" spans="1:65" s="13" customFormat="1">
      <c r="B147" s="201"/>
      <c r="C147" s="202"/>
      <c r="D147" s="203" t="s">
        <v>149</v>
      </c>
      <c r="E147" s="204" t="s">
        <v>1</v>
      </c>
      <c r="F147" s="205" t="s">
        <v>474</v>
      </c>
      <c r="G147" s="202"/>
      <c r="H147" s="206">
        <v>38</v>
      </c>
      <c r="I147" s="207"/>
      <c r="J147" s="202"/>
      <c r="K147" s="202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149</v>
      </c>
      <c r="AU147" s="212" t="s">
        <v>94</v>
      </c>
      <c r="AV147" s="13" t="s">
        <v>94</v>
      </c>
      <c r="AW147" s="13" t="s">
        <v>40</v>
      </c>
      <c r="AX147" s="13" t="s">
        <v>91</v>
      </c>
      <c r="AY147" s="212" t="s">
        <v>141</v>
      </c>
    </row>
    <row r="148" spans="1:65" s="2" customFormat="1" ht="16.5" customHeight="1">
      <c r="A148" s="34"/>
      <c r="B148" s="35"/>
      <c r="C148" s="188" t="s">
        <v>178</v>
      </c>
      <c r="D148" s="188" t="s">
        <v>143</v>
      </c>
      <c r="E148" s="189" t="s">
        <v>179</v>
      </c>
      <c r="F148" s="190" t="s">
        <v>180</v>
      </c>
      <c r="G148" s="191" t="s">
        <v>170</v>
      </c>
      <c r="H148" s="192">
        <v>6</v>
      </c>
      <c r="I148" s="193"/>
      <c r="J148" s="194">
        <f>ROUND(I148*H148,2)</f>
        <v>0</v>
      </c>
      <c r="K148" s="190" t="s">
        <v>1034</v>
      </c>
      <c r="L148" s="39"/>
      <c r="M148" s="195" t="s">
        <v>1</v>
      </c>
      <c r="N148" s="196" t="s">
        <v>48</v>
      </c>
      <c r="O148" s="71"/>
      <c r="P148" s="197">
        <f>O148*H148</f>
        <v>0</v>
      </c>
      <c r="Q148" s="197">
        <v>3.6900000000000002E-2</v>
      </c>
      <c r="R148" s="197">
        <f>Q148*H148</f>
        <v>0.22140000000000001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147</v>
      </c>
      <c r="AT148" s="199" t="s">
        <v>143</v>
      </c>
      <c r="AU148" s="199" t="s">
        <v>94</v>
      </c>
      <c r="AY148" s="16" t="s">
        <v>141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6" t="s">
        <v>91</v>
      </c>
      <c r="BK148" s="200">
        <f>ROUND(I148*H148,2)</f>
        <v>0</v>
      </c>
      <c r="BL148" s="16" t="s">
        <v>147</v>
      </c>
      <c r="BM148" s="199" t="s">
        <v>475</v>
      </c>
    </row>
    <row r="149" spans="1:65" s="13" customFormat="1">
      <c r="B149" s="201"/>
      <c r="C149" s="202"/>
      <c r="D149" s="203" t="s">
        <v>149</v>
      </c>
      <c r="E149" s="204" t="s">
        <v>1</v>
      </c>
      <c r="F149" s="205" t="s">
        <v>476</v>
      </c>
      <c r="G149" s="202"/>
      <c r="H149" s="206">
        <v>6</v>
      </c>
      <c r="I149" s="207"/>
      <c r="J149" s="202"/>
      <c r="K149" s="202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149</v>
      </c>
      <c r="AU149" s="212" t="s">
        <v>94</v>
      </c>
      <c r="AV149" s="13" t="s">
        <v>94</v>
      </c>
      <c r="AW149" s="13" t="s">
        <v>40</v>
      </c>
      <c r="AX149" s="13" t="s">
        <v>91</v>
      </c>
      <c r="AY149" s="212" t="s">
        <v>141</v>
      </c>
    </row>
    <row r="150" spans="1:65" s="2" customFormat="1" ht="21.75" customHeight="1">
      <c r="A150" s="34"/>
      <c r="B150" s="35"/>
      <c r="C150" s="188" t="s">
        <v>183</v>
      </c>
      <c r="D150" s="188" t="s">
        <v>143</v>
      </c>
      <c r="E150" s="189" t="s">
        <v>184</v>
      </c>
      <c r="F150" s="190" t="s">
        <v>185</v>
      </c>
      <c r="G150" s="191" t="s">
        <v>186</v>
      </c>
      <c r="H150" s="192">
        <v>53.85</v>
      </c>
      <c r="I150" s="193"/>
      <c r="J150" s="194">
        <f>ROUND(I150*H150,2)</f>
        <v>0</v>
      </c>
      <c r="K150" s="190" t="s">
        <v>1034</v>
      </c>
      <c r="L150" s="39"/>
      <c r="M150" s="195" t="s">
        <v>1</v>
      </c>
      <c r="N150" s="196" t="s">
        <v>48</v>
      </c>
      <c r="O150" s="71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9" t="s">
        <v>147</v>
      </c>
      <c r="AT150" s="199" t="s">
        <v>143</v>
      </c>
      <c r="AU150" s="199" t="s">
        <v>94</v>
      </c>
      <c r="AY150" s="16" t="s">
        <v>141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6" t="s">
        <v>91</v>
      </c>
      <c r="BK150" s="200">
        <f>ROUND(I150*H150,2)</f>
        <v>0</v>
      </c>
      <c r="BL150" s="16" t="s">
        <v>147</v>
      </c>
      <c r="BM150" s="199" t="s">
        <v>477</v>
      </c>
    </row>
    <row r="151" spans="1:65" s="13" customFormat="1">
      <c r="B151" s="201"/>
      <c r="C151" s="202"/>
      <c r="D151" s="203" t="s">
        <v>149</v>
      </c>
      <c r="E151" s="204" t="s">
        <v>1</v>
      </c>
      <c r="F151" s="205" t="s">
        <v>478</v>
      </c>
      <c r="G151" s="202"/>
      <c r="H151" s="206">
        <v>53.85</v>
      </c>
      <c r="I151" s="207"/>
      <c r="J151" s="202"/>
      <c r="K151" s="202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149</v>
      </c>
      <c r="AU151" s="212" t="s">
        <v>94</v>
      </c>
      <c r="AV151" s="13" t="s">
        <v>94</v>
      </c>
      <c r="AW151" s="13" t="s">
        <v>40</v>
      </c>
      <c r="AX151" s="13" t="s">
        <v>91</v>
      </c>
      <c r="AY151" s="212" t="s">
        <v>141</v>
      </c>
    </row>
    <row r="152" spans="1:65" s="2" customFormat="1" ht="16.5" customHeight="1">
      <c r="A152" s="34"/>
      <c r="B152" s="35"/>
      <c r="C152" s="188" t="s">
        <v>189</v>
      </c>
      <c r="D152" s="188" t="s">
        <v>143</v>
      </c>
      <c r="E152" s="189" t="s">
        <v>190</v>
      </c>
      <c r="F152" s="190" t="s">
        <v>191</v>
      </c>
      <c r="G152" s="191" t="s">
        <v>186</v>
      </c>
      <c r="H152" s="192">
        <v>364</v>
      </c>
      <c r="I152" s="193"/>
      <c r="J152" s="194">
        <f>ROUND(I152*H152,2)</f>
        <v>0</v>
      </c>
      <c r="K152" s="190" t="s">
        <v>1034</v>
      </c>
      <c r="L152" s="39"/>
      <c r="M152" s="195" t="s">
        <v>1</v>
      </c>
      <c r="N152" s="196" t="s">
        <v>48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147</v>
      </c>
      <c r="AT152" s="199" t="s">
        <v>143</v>
      </c>
      <c r="AU152" s="199" t="s">
        <v>94</v>
      </c>
      <c r="AY152" s="16" t="s">
        <v>141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6" t="s">
        <v>91</v>
      </c>
      <c r="BK152" s="200">
        <f>ROUND(I152*H152,2)</f>
        <v>0</v>
      </c>
      <c r="BL152" s="16" t="s">
        <v>147</v>
      </c>
      <c r="BM152" s="199" t="s">
        <v>479</v>
      </c>
    </row>
    <row r="153" spans="1:65" s="13" customFormat="1">
      <c r="B153" s="201"/>
      <c r="C153" s="202"/>
      <c r="D153" s="203" t="s">
        <v>149</v>
      </c>
      <c r="E153" s="204" t="s">
        <v>1</v>
      </c>
      <c r="F153" s="205" t="s">
        <v>480</v>
      </c>
      <c r="G153" s="202"/>
      <c r="H153" s="206">
        <v>364</v>
      </c>
      <c r="I153" s="207"/>
      <c r="J153" s="202"/>
      <c r="K153" s="202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149</v>
      </c>
      <c r="AU153" s="212" t="s">
        <v>94</v>
      </c>
      <c r="AV153" s="13" t="s">
        <v>94</v>
      </c>
      <c r="AW153" s="13" t="s">
        <v>40</v>
      </c>
      <c r="AX153" s="13" t="s">
        <v>91</v>
      </c>
      <c r="AY153" s="212" t="s">
        <v>141</v>
      </c>
    </row>
    <row r="154" spans="1:65" s="2" customFormat="1" ht="21.75" customHeight="1">
      <c r="A154" s="34"/>
      <c r="B154" s="35"/>
      <c r="C154" s="188" t="s">
        <v>194</v>
      </c>
      <c r="D154" s="188" t="s">
        <v>143</v>
      </c>
      <c r="E154" s="189" t="s">
        <v>481</v>
      </c>
      <c r="F154" s="190" t="s">
        <v>482</v>
      </c>
      <c r="G154" s="191" t="s">
        <v>186</v>
      </c>
      <c r="H154" s="192">
        <v>584.25</v>
      </c>
      <c r="I154" s="193"/>
      <c r="J154" s="194">
        <f>ROUND(I154*H154,2)</f>
        <v>0</v>
      </c>
      <c r="K154" s="190" t="s">
        <v>1034</v>
      </c>
      <c r="L154" s="39"/>
      <c r="M154" s="195" t="s">
        <v>1</v>
      </c>
      <c r="N154" s="196" t="s">
        <v>48</v>
      </c>
      <c r="O154" s="71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9" t="s">
        <v>147</v>
      </c>
      <c r="AT154" s="199" t="s">
        <v>143</v>
      </c>
      <c r="AU154" s="199" t="s">
        <v>94</v>
      </c>
      <c r="AY154" s="16" t="s">
        <v>141</v>
      </c>
      <c r="BE154" s="200">
        <f>IF(N154="základní",J154,0)</f>
        <v>0</v>
      </c>
      <c r="BF154" s="200">
        <f>IF(N154="snížená",J154,0)</f>
        <v>0</v>
      </c>
      <c r="BG154" s="200">
        <f>IF(N154="zákl. přenesená",J154,0)</f>
        <v>0</v>
      </c>
      <c r="BH154" s="200">
        <f>IF(N154="sníž. přenesená",J154,0)</f>
        <v>0</v>
      </c>
      <c r="BI154" s="200">
        <f>IF(N154="nulová",J154,0)</f>
        <v>0</v>
      </c>
      <c r="BJ154" s="16" t="s">
        <v>91</v>
      </c>
      <c r="BK154" s="200">
        <f>ROUND(I154*H154,2)</f>
        <v>0</v>
      </c>
      <c r="BL154" s="16" t="s">
        <v>147</v>
      </c>
      <c r="BM154" s="199" t="s">
        <v>483</v>
      </c>
    </row>
    <row r="155" spans="1:65" s="13" customFormat="1">
      <c r="B155" s="201"/>
      <c r="C155" s="202"/>
      <c r="D155" s="203" t="s">
        <v>149</v>
      </c>
      <c r="E155" s="204" t="s">
        <v>1</v>
      </c>
      <c r="F155" s="205" t="s">
        <v>484</v>
      </c>
      <c r="G155" s="202"/>
      <c r="H155" s="206">
        <v>168</v>
      </c>
      <c r="I155" s="207"/>
      <c r="J155" s="202"/>
      <c r="K155" s="202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149</v>
      </c>
      <c r="AU155" s="212" t="s">
        <v>94</v>
      </c>
      <c r="AV155" s="13" t="s">
        <v>94</v>
      </c>
      <c r="AW155" s="13" t="s">
        <v>40</v>
      </c>
      <c r="AX155" s="13" t="s">
        <v>83</v>
      </c>
      <c r="AY155" s="212" t="s">
        <v>141</v>
      </c>
    </row>
    <row r="156" spans="1:65" s="13" customFormat="1">
      <c r="B156" s="201"/>
      <c r="C156" s="202"/>
      <c r="D156" s="203" t="s">
        <v>149</v>
      </c>
      <c r="E156" s="204" t="s">
        <v>1</v>
      </c>
      <c r="F156" s="205" t="s">
        <v>485</v>
      </c>
      <c r="G156" s="202"/>
      <c r="H156" s="206">
        <v>404.35</v>
      </c>
      <c r="I156" s="207"/>
      <c r="J156" s="202"/>
      <c r="K156" s="202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149</v>
      </c>
      <c r="AU156" s="212" t="s">
        <v>94</v>
      </c>
      <c r="AV156" s="13" t="s">
        <v>94</v>
      </c>
      <c r="AW156" s="13" t="s">
        <v>40</v>
      </c>
      <c r="AX156" s="13" t="s">
        <v>83</v>
      </c>
      <c r="AY156" s="212" t="s">
        <v>141</v>
      </c>
    </row>
    <row r="157" spans="1:65" s="13" customFormat="1">
      <c r="B157" s="201"/>
      <c r="C157" s="202"/>
      <c r="D157" s="203" t="s">
        <v>149</v>
      </c>
      <c r="E157" s="204" t="s">
        <v>1</v>
      </c>
      <c r="F157" s="205" t="s">
        <v>486</v>
      </c>
      <c r="G157" s="202"/>
      <c r="H157" s="206">
        <v>11.9</v>
      </c>
      <c r="I157" s="207"/>
      <c r="J157" s="202"/>
      <c r="K157" s="202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149</v>
      </c>
      <c r="AU157" s="212" t="s">
        <v>94</v>
      </c>
      <c r="AV157" s="13" t="s">
        <v>94</v>
      </c>
      <c r="AW157" s="13" t="s">
        <v>40</v>
      </c>
      <c r="AX157" s="13" t="s">
        <v>83</v>
      </c>
      <c r="AY157" s="212" t="s">
        <v>141</v>
      </c>
    </row>
    <row r="158" spans="1:65" s="14" customFormat="1">
      <c r="B158" s="213"/>
      <c r="C158" s="214"/>
      <c r="D158" s="203" t="s">
        <v>149</v>
      </c>
      <c r="E158" s="215" t="s">
        <v>1</v>
      </c>
      <c r="F158" s="216" t="s">
        <v>152</v>
      </c>
      <c r="G158" s="214"/>
      <c r="H158" s="217">
        <v>584.25</v>
      </c>
      <c r="I158" s="218"/>
      <c r="J158" s="214"/>
      <c r="K158" s="214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149</v>
      </c>
      <c r="AU158" s="223" t="s">
        <v>94</v>
      </c>
      <c r="AV158" s="14" t="s">
        <v>147</v>
      </c>
      <c r="AW158" s="14" t="s">
        <v>40</v>
      </c>
      <c r="AX158" s="14" t="s">
        <v>91</v>
      </c>
      <c r="AY158" s="223" t="s">
        <v>141</v>
      </c>
    </row>
    <row r="159" spans="1:65" s="2" customFormat="1" ht="16.5" customHeight="1">
      <c r="A159" s="34"/>
      <c r="B159" s="35"/>
      <c r="C159" s="188" t="s">
        <v>200</v>
      </c>
      <c r="D159" s="188" t="s">
        <v>143</v>
      </c>
      <c r="E159" s="189" t="s">
        <v>487</v>
      </c>
      <c r="F159" s="190" t="s">
        <v>488</v>
      </c>
      <c r="G159" s="191" t="s">
        <v>146</v>
      </c>
      <c r="H159" s="192">
        <v>1168.51</v>
      </c>
      <c r="I159" s="193"/>
      <c r="J159" s="194">
        <f>ROUND(I159*H159,2)</f>
        <v>0</v>
      </c>
      <c r="K159" s="190" t="s">
        <v>1034</v>
      </c>
      <c r="L159" s="39"/>
      <c r="M159" s="195" t="s">
        <v>1</v>
      </c>
      <c r="N159" s="196" t="s">
        <v>48</v>
      </c>
      <c r="O159" s="71"/>
      <c r="P159" s="197">
        <f>O159*H159</f>
        <v>0</v>
      </c>
      <c r="Q159" s="197">
        <v>5.8E-4</v>
      </c>
      <c r="R159" s="197">
        <f>Q159*H159</f>
        <v>0.6777358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147</v>
      </c>
      <c r="AT159" s="199" t="s">
        <v>143</v>
      </c>
      <c r="AU159" s="199" t="s">
        <v>94</v>
      </c>
      <c r="AY159" s="16" t="s">
        <v>141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6" t="s">
        <v>91</v>
      </c>
      <c r="BK159" s="200">
        <f>ROUND(I159*H159,2)</f>
        <v>0</v>
      </c>
      <c r="BL159" s="16" t="s">
        <v>147</v>
      </c>
      <c r="BM159" s="199" t="s">
        <v>489</v>
      </c>
    </row>
    <row r="160" spans="1:65" s="13" customFormat="1">
      <c r="B160" s="201"/>
      <c r="C160" s="202"/>
      <c r="D160" s="203" t="s">
        <v>149</v>
      </c>
      <c r="E160" s="204" t="s">
        <v>1</v>
      </c>
      <c r="F160" s="205" t="s">
        <v>490</v>
      </c>
      <c r="G160" s="202"/>
      <c r="H160" s="206">
        <v>336</v>
      </c>
      <c r="I160" s="207"/>
      <c r="J160" s="202"/>
      <c r="K160" s="202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149</v>
      </c>
      <c r="AU160" s="212" t="s">
        <v>94</v>
      </c>
      <c r="AV160" s="13" t="s">
        <v>94</v>
      </c>
      <c r="AW160" s="13" t="s">
        <v>40</v>
      </c>
      <c r="AX160" s="13" t="s">
        <v>83</v>
      </c>
      <c r="AY160" s="212" t="s">
        <v>141</v>
      </c>
    </row>
    <row r="161" spans="1:65" s="13" customFormat="1">
      <c r="B161" s="201"/>
      <c r="C161" s="202"/>
      <c r="D161" s="203" t="s">
        <v>149</v>
      </c>
      <c r="E161" s="204" t="s">
        <v>1</v>
      </c>
      <c r="F161" s="205" t="s">
        <v>491</v>
      </c>
      <c r="G161" s="202"/>
      <c r="H161" s="206">
        <v>808.71</v>
      </c>
      <c r="I161" s="207"/>
      <c r="J161" s="202"/>
      <c r="K161" s="202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149</v>
      </c>
      <c r="AU161" s="212" t="s">
        <v>94</v>
      </c>
      <c r="AV161" s="13" t="s">
        <v>94</v>
      </c>
      <c r="AW161" s="13" t="s">
        <v>40</v>
      </c>
      <c r="AX161" s="13" t="s">
        <v>83</v>
      </c>
      <c r="AY161" s="212" t="s">
        <v>141</v>
      </c>
    </row>
    <row r="162" spans="1:65" s="13" customFormat="1">
      <c r="B162" s="201"/>
      <c r="C162" s="202"/>
      <c r="D162" s="203" t="s">
        <v>149</v>
      </c>
      <c r="E162" s="204" t="s">
        <v>1</v>
      </c>
      <c r="F162" s="205" t="s">
        <v>492</v>
      </c>
      <c r="G162" s="202"/>
      <c r="H162" s="206">
        <v>23.8</v>
      </c>
      <c r="I162" s="207"/>
      <c r="J162" s="202"/>
      <c r="K162" s="202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149</v>
      </c>
      <c r="AU162" s="212" t="s">
        <v>94</v>
      </c>
      <c r="AV162" s="13" t="s">
        <v>94</v>
      </c>
      <c r="AW162" s="13" t="s">
        <v>40</v>
      </c>
      <c r="AX162" s="13" t="s">
        <v>83</v>
      </c>
      <c r="AY162" s="212" t="s">
        <v>141</v>
      </c>
    </row>
    <row r="163" spans="1:65" s="14" customFormat="1">
      <c r="B163" s="213"/>
      <c r="C163" s="214"/>
      <c r="D163" s="203" t="s">
        <v>149</v>
      </c>
      <c r="E163" s="215" t="s">
        <v>1</v>
      </c>
      <c r="F163" s="216" t="s">
        <v>152</v>
      </c>
      <c r="G163" s="214"/>
      <c r="H163" s="217">
        <v>1168.51</v>
      </c>
      <c r="I163" s="218"/>
      <c r="J163" s="214"/>
      <c r="K163" s="214"/>
      <c r="L163" s="219"/>
      <c r="M163" s="220"/>
      <c r="N163" s="221"/>
      <c r="O163" s="221"/>
      <c r="P163" s="221"/>
      <c r="Q163" s="221"/>
      <c r="R163" s="221"/>
      <c r="S163" s="221"/>
      <c r="T163" s="222"/>
      <c r="AT163" s="223" t="s">
        <v>149</v>
      </c>
      <c r="AU163" s="223" t="s">
        <v>94</v>
      </c>
      <c r="AV163" s="14" t="s">
        <v>147</v>
      </c>
      <c r="AW163" s="14" t="s">
        <v>40</v>
      </c>
      <c r="AX163" s="14" t="s">
        <v>91</v>
      </c>
      <c r="AY163" s="223" t="s">
        <v>141</v>
      </c>
    </row>
    <row r="164" spans="1:65" s="2" customFormat="1" ht="16.5" customHeight="1">
      <c r="A164" s="34"/>
      <c r="B164" s="35"/>
      <c r="C164" s="188" t="s">
        <v>8</v>
      </c>
      <c r="D164" s="188" t="s">
        <v>143</v>
      </c>
      <c r="E164" s="189" t="s">
        <v>493</v>
      </c>
      <c r="F164" s="190" t="s">
        <v>494</v>
      </c>
      <c r="G164" s="191" t="s">
        <v>146</v>
      </c>
      <c r="H164" s="192">
        <v>1168.51</v>
      </c>
      <c r="I164" s="193"/>
      <c r="J164" s="194">
        <f>ROUND(I164*H164,2)</f>
        <v>0</v>
      </c>
      <c r="K164" s="190" t="s">
        <v>1034</v>
      </c>
      <c r="L164" s="39"/>
      <c r="M164" s="195" t="s">
        <v>1</v>
      </c>
      <c r="N164" s="196" t="s">
        <v>48</v>
      </c>
      <c r="O164" s="71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9" t="s">
        <v>147</v>
      </c>
      <c r="AT164" s="199" t="s">
        <v>143</v>
      </c>
      <c r="AU164" s="199" t="s">
        <v>94</v>
      </c>
      <c r="AY164" s="16" t="s">
        <v>141</v>
      </c>
      <c r="BE164" s="200">
        <f>IF(N164="základní",J164,0)</f>
        <v>0</v>
      </c>
      <c r="BF164" s="200">
        <f>IF(N164="snížená",J164,0)</f>
        <v>0</v>
      </c>
      <c r="BG164" s="200">
        <f>IF(N164="zákl. přenesená",J164,0)</f>
        <v>0</v>
      </c>
      <c r="BH164" s="200">
        <f>IF(N164="sníž. přenesená",J164,0)</f>
        <v>0</v>
      </c>
      <c r="BI164" s="200">
        <f>IF(N164="nulová",J164,0)</f>
        <v>0</v>
      </c>
      <c r="BJ164" s="16" t="s">
        <v>91</v>
      </c>
      <c r="BK164" s="200">
        <f>ROUND(I164*H164,2)</f>
        <v>0</v>
      </c>
      <c r="BL164" s="16" t="s">
        <v>147</v>
      </c>
      <c r="BM164" s="199" t="s">
        <v>495</v>
      </c>
    </row>
    <row r="165" spans="1:65" s="13" customFormat="1">
      <c r="B165" s="201"/>
      <c r="C165" s="202"/>
      <c r="D165" s="203" t="s">
        <v>149</v>
      </c>
      <c r="E165" s="204" t="s">
        <v>1</v>
      </c>
      <c r="F165" s="205" t="s">
        <v>496</v>
      </c>
      <c r="G165" s="202"/>
      <c r="H165" s="206">
        <v>1168.51</v>
      </c>
      <c r="I165" s="207"/>
      <c r="J165" s="202"/>
      <c r="K165" s="202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149</v>
      </c>
      <c r="AU165" s="212" t="s">
        <v>94</v>
      </c>
      <c r="AV165" s="13" t="s">
        <v>94</v>
      </c>
      <c r="AW165" s="13" t="s">
        <v>40</v>
      </c>
      <c r="AX165" s="13" t="s">
        <v>91</v>
      </c>
      <c r="AY165" s="212" t="s">
        <v>141</v>
      </c>
    </row>
    <row r="166" spans="1:65" s="2" customFormat="1" ht="21.75" customHeight="1">
      <c r="A166" s="34"/>
      <c r="B166" s="35"/>
      <c r="C166" s="188" t="s">
        <v>210</v>
      </c>
      <c r="D166" s="188" t="s">
        <v>143</v>
      </c>
      <c r="E166" s="189" t="s">
        <v>211</v>
      </c>
      <c r="F166" s="190" t="s">
        <v>212</v>
      </c>
      <c r="G166" s="191" t="s">
        <v>186</v>
      </c>
      <c r="H166" s="192">
        <v>53.85</v>
      </c>
      <c r="I166" s="193"/>
      <c r="J166" s="194">
        <f>ROUND(I166*H166,2)</f>
        <v>0</v>
      </c>
      <c r="K166" s="190" t="s">
        <v>1034</v>
      </c>
      <c r="L166" s="39"/>
      <c r="M166" s="195" t="s">
        <v>1</v>
      </c>
      <c r="N166" s="196" t="s">
        <v>48</v>
      </c>
      <c r="O166" s="71"/>
      <c r="P166" s="197">
        <f>O166*H166</f>
        <v>0</v>
      </c>
      <c r="Q166" s="197">
        <v>0</v>
      </c>
      <c r="R166" s="197">
        <f>Q166*H166</f>
        <v>0</v>
      </c>
      <c r="S166" s="197">
        <v>0</v>
      </c>
      <c r="T166" s="19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9" t="s">
        <v>147</v>
      </c>
      <c r="AT166" s="199" t="s">
        <v>143</v>
      </c>
      <c r="AU166" s="199" t="s">
        <v>94</v>
      </c>
      <c r="AY166" s="16" t="s">
        <v>141</v>
      </c>
      <c r="BE166" s="200">
        <f>IF(N166="základní",J166,0)</f>
        <v>0</v>
      </c>
      <c r="BF166" s="200">
        <f>IF(N166="snížená",J166,0)</f>
        <v>0</v>
      </c>
      <c r="BG166" s="200">
        <f>IF(N166="zákl. přenesená",J166,0)</f>
        <v>0</v>
      </c>
      <c r="BH166" s="200">
        <f>IF(N166="sníž. přenesená",J166,0)</f>
        <v>0</v>
      </c>
      <c r="BI166" s="200">
        <f>IF(N166="nulová",J166,0)</f>
        <v>0</v>
      </c>
      <c r="BJ166" s="16" t="s">
        <v>91</v>
      </c>
      <c r="BK166" s="200">
        <f>ROUND(I166*H166,2)</f>
        <v>0</v>
      </c>
      <c r="BL166" s="16" t="s">
        <v>147</v>
      </c>
      <c r="BM166" s="199" t="s">
        <v>497</v>
      </c>
    </row>
    <row r="167" spans="1:65" s="13" customFormat="1">
      <c r="B167" s="201"/>
      <c r="C167" s="202"/>
      <c r="D167" s="203" t="s">
        <v>149</v>
      </c>
      <c r="E167" s="204" t="s">
        <v>1</v>
      </c>
      <c r="F167" s="205" t="s">
        <v>498</v>
      </c>
      <c r="G167" s="202"/>
      <c r="H167" s="206">
        <v>53.85</v>
      </c>
      <c r="I167" s="207"/>
      <c r="J167" s="202"/>
      <c r="K167" s="202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149</v>
      </c>
      <c r="AU167" s="212" t="s">
        <v>94</v>
      </c>
      <c r="AV167" s="13" t="s">
        <v>94</v>
      </c>
      <c r="AW167" s="13" t="s">
        <v>40</v>
      </c>
      <c r="AX167" s="13" t="s">
        <v>91</v>
      </c>
      <c r="AY167" s="212" t="s">
        <v>141</v>
      </c>
    </row>
    <row r="168" spans="1:65" s="2" customFormat="1" ht="21.75" customHeight="1">
      <c r="A168" s="34"/>
      <c r="B168" s="35"/>
      <c r="C168" s="188" t="s">
        <v>215</v>
      </c>
      <c r="D168" s="188" t="s">
        <v>143</v>
      </c>
      <c r="E168" s="189" t="s">
        <v>216</v>
      </c>
      <c r="F168" s="190" t="s">
        <v>499</v>
      </c>
      <c r="G168" s="191" t="s">
        <v>186</v>
      </c>
      <c r="H168" s="192">
        <v>584.25</v>
      </c>
      <c r="I168" s="193"/>
      <c r="J168" s="194">
        <f>ROUND(I168*H168,2)</f>
        <v>0</v>
      </c>
      <c r="K168" s="190" t="s">
        <v>1034</v>
      </c>
      <c r="L168" s="39"/>
      <c r="M168" s="195" t="s">
        <v>1</v>
      </c>
      <c r="N168" s="196" t="s">
        <v>48</v>
      </c>
      <c r="O168" s="71"/>
      <c r="P168" s="197">
        <f>O168*H168</f>
        <v>0</v>
      </c>
      <c r="Q168" s="197">
        <v>0</v>
      </c>
      <c r="R168" s="197">
        <f>Q168*H168</f>
        <v>0</v>
      </c>
      <c r="S168" s="197">
        <v>0</v>
      </c>
      <c r="T168" s="19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9" t="s">
        <v>147</v>
      </c>
      <c r="AT168" s="199" t="s">
        <v>143</v>
      </c>
      <c r="AU168" s="199" t="s">
        <v>94</v>
      </c>
      <c r="AY168" s="16" t="s">
        <v>141</v>
      </c>
      <c r="BE168" s="200">
        <f>IF(N168="základní",J168,0)</f>
        <v>0</v>
      </c>
      <c r="BF168" s="200">
        <f>IF(N168="snížená",J168,0)</f>
        <v>0</v>
      </c>
      <c r="BG168" s="200">
        <f>IF(N168="zákl. přenesená",J168,0)</f>
        <v>0</v>
      </c>
      <c r="BH168" s="200">
        <f>IF(N168="sníž. přenesená",J168,0)</f>
        <v>0</v>
      </c>
      <c r="BI168" s="200">
        <f>IF(N168="nulová",J168,0)</f>
        <v>0</v>
      </c>
      <c r="BJ168" s="16" t="s">
        <v>91</v>
      </c>
      <c r="BK168" s="200">
        <f>ROUND(I168*H168,2)</f>
        <v>0</v>
      </c>
      <c r="BL168" s="16" t="s">
        <v>147</v>
      </c>
      <c r="BM168" s="199" t="s">
        <v>500</v>
      </c>
    </row>
    <row r="169" spans="1:65" s="13" customFormat="1">
      <c r="B169" s="201"/>
      <c r="C169" s="202"/>
      <c r="D169" s="203" t="s">
        <v>149</v>
      </c>
      <c r="E169" s="204" t="s">
        <v>1</v>
      </c>
      <c r="F169" s="205" t="s">
        <v>484</v>
      </c>
      <c r="G169" s="202"/>
      <c r="H169" s="206">
        <v>168</v>
      </c>
      <c r="I169" s="207"/>
      <c r="J169" s="202"/>
      <c r="K169" s="202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149</v>
      </c>
      <c r="AU169" s="212" t="s">
        <v>94</v>
      </c>
      <c r="AV169" s="13" t="s">
        <v>94</v>
      </c>
      <c r="AW169" s="13" t="s">
        <v>40</v>
      </c>
      <c r="AX169" s="13" t="s">
        <v>83</v>
      </c>
      <c r="AY169" s="212" t="s">
        <v>141</v>
      </c>
    </row>
    <row r="170" spans="1:65" s="13" customFormat="1">
      <c r="B170" s="201"/>
      <c r="C170" s="202"/>
      <c r="D170" s="203" t="s">
        <v>149</v>
      </c>
      <c r="E170" s="204" t="s">
        <v>1</v>
      </c>
      <c r="F170" s="205" t="s">
        <v>485</v>
      </c>
      <c r="G170" s="202"/>
      <c r="H170" s="206">
        <v>404.35</v>
      </c>
      <c r="I170" s="207"/>
      <c r="J170" s="202"/>
      <c r="K170" s="202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149</v>
      </c>
      <c r="AU170" s="212" t="s">
        <v>94</v>
      </c>
      <c r="AV170" s="13" t="s">
        <v>94</v>
      </c>
      <c r="AW170" s="13" t="s">
        <v>40</v>
      </c>
      <c r="AX170" s="13" t="s">
        <v>83</v>
      </c>
      <c r="AY170" s="212" t="s">
        <v>141</v>
      </c>
    </row>
    <row r="171" spans="1:65" s="13" customFormat="1">
      <c r="B171" s="201"/>
      <c r="C171" s="202"/>
      <c r="D171" s="203" t="s">
        <v>149</v>
      </c>
      <c r="E171" s="204" t="s">
        <v>1</v>
      </c>
      <c r="F171" s="205" t="s">
        <v>486</v>
      </c>
      <c r="G171" s="202"/>
      <c r="H171" s="206">
        <v>11.9</v>
      </c>
      <c r="I171" s="207"/>
      <c r="J171" s="202"/>
      <c r="K171" s="202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149</v>
      </c>
      <c r="AU171" s="212" t="s">
        <v>94</v>
      </c>
      <c r="AV171" s="13" t="s">
        <v>94</v>
      </c>
      <c r="AW171" s="13" t="s">
        <v>40</v>
      </c>
      <c r="AX171" s="13" t="s">
        <v>83</v>
      </c>
      <c r="AY171" s="212" t="s">
        <v>141</v>
      </c>
    </row>
    <row r="172" spans="1:65" s="14" customFormat="1">
      <c r="B172" s="213"/>
      <c r="C172" s="214"/>
      <c r="D172" s="203" t="s">
        <v>149</v>
      </c>
      <c r="E172" s="215" t="s">
        <v>1</v>
      </c>
      <c r="F172" s="216" t="s">
        <v>152</v>
      </c>
      <c r="G172" s="214"/>
      <c r="H172" s="217">
        <v>584.25</v>
      </c>
      <c r="I172" s="218"/>
      <c r="J172" s="214"/>
      <c r="K172" s="214"/>
      <c r="L172" s="219"/>
      <c r="M172" s="220"/>
      <c r="N172" s="221"/>
      <c r="O172" s="221"/>
      <c r="P172" s="221"/>
      <c r="Q172" s="221"/>
      <c r="R172" s="221"/>
      <c r="S172" s="221"/>
      <c r="T172" s="222"/>
      <c r="AT172" s="223" t="s">
        <v>149</v>
      </c>
      <c r="AU172" s="223" t="s">
        <v>94</v>
      </c>
      <c r="AV172" s="14" t="s">
        <v>147</v>
      </c>
      <c r="AW172" s="14" t="s">
        <v>40</v>
      </c>
      <c r="AX172" s="14" t="s">
        <v>91</v>
      </c>
      <c r="AY172" s="223" t="s">
        <v>141</v>
      </c>
    </row>
    <row r="173" spans="1:65" s="2" customFormat="1" ht="24.2" customHeight="1">
      <c r="A173" s="34"/>
      <c r="B173" s="35"/>
      <c r="C173" s="188" t="s">
        <v>220</v>
      </c>
      <c r="D173" s="188" t="s">
        <v>143</v>
      </c>
      <c r="E173" s="189" t="s">
        <v>221</v>
      </c>
      <c r="F173" s="190" t="s">
        <v>222</v>
      </c>
      <c r="G173" s="191" t="s">
        <v>186</v>
      </c>
      <c r="H173" s="192">
        <v>7595.25</v>
      </c>
      <c r="I173" s="193"/>
      <c r="J173" s="194">
        <f>ROUND(I173*H173,2)</f>
        <v>0</v>
      </c>
      <c r="K173" s="190" t="s">
        <v>1034</v>
      </c>
      <c r="L173" s="39"/>
      <c r="M173" s="195" t="s">
        <v>1</v>
      </c>
      <c r="N173" s="196" t="s">
        <v>48</v>
      </c>
      <c r="O173" s="71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9" t="s">
        <v>147</v>
      </c>
      <c r="AT173" s="199" t="s">
        <v>143</v>
      </c>
      <c r="AU173" s="199" t="s">
        <v>94</v>
      </c>
      <c r="AY173" s="16" t="s">
        <v>141</v>
      </c>
      <c r="BE173" s="200">
        <f>IF(N173="základní",J173,0)</f>
        <v>0</v>
      </c>
      <c r="BF173" s="200">
        <f>IF(N173="snížená",J173,0)</f>
        <v>0</v>
      </c>
      <c r="BG173" s="200">
        <f>IF(N173="zákl. přenesená",J173,0)</f>
        <v>0</v>
      </c>
      <c r="BH173" s="200">
        <f>IF(N173="sníž. přenesená",J173,0)</f>
        <v>0</v>
      </c>
      <c r="BI173" s="200">
        <f>IF(N173="nulová",J173,0)</f>
        <v>0</v>
      </c>
      <c r="BJ173" s="16" t="s">
        <v>91</v>
      </c>
      <c r="BK173" s="200">
        <f>ROUND(I173*H173,2)</f>
        <v>0</v>
      </c>
      <c r="BL173" s="16" t="s">
        <v>147</v>
      </c>
      <c r="BM173" s="199" t="s">
        <v>501</v>
      </c>
    </row>
    <row r="174" spans="1:65" s="13" customFormat="1">
      <c r="B174" s="201"/>
      <c r="C174" s="202"/>
      <c r="D174" s="203" t="s">
        <v>149</v>
      </c>
      <c r="E174" s="204" t="s">
        <v>1</v>
      </c>
      <c r="F174" s="205" t="s">
        <v>502</v>
      </c>
      <c r="G174" s="202"/>
      <c r="H174" s="206">
        <v>7595.25</v>
      </c>
      <c r="I174" s="207"/>
      <c r="J174" s="202"/>
      <c r="K174" s="202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149</v>
      </c>
      <c r="AU174" s="212" t="s">
        <v>94</v>
      </c>
      <c r="AV174" s="13" t="s">
        <v>94</v>
      </c>
      <c r="AW174" s="13" t="s">
        <v>40</v>
      </c>
      <c r="AX174" s="13" t="s">
        <v>91</v>
      </c>
      <c r="AY174" s="212" t="s">
        <v>141</v>
      </c>
    </row>
    <row r="175" spans="1:65" s="2" customFormat="1" ht="16.5" customHeight="1">
      <c r="A175" s="34"/>
      <c r="B175" s="35"/>
      <c r="C175" s="188" t="s">
        <v>225</v>
      </c>
      <c r="D175" s="188" t="s">
        <v>143</v>
      </c>
      <c r="E175" s="189" t="s">
        <v>226</v>
      </c>
      <c r="F175" s="190" t="s">
        <v>227</v>
      </c>
      <c r="G175" s="191" t="s">
        <v>228</v>
      </c>
      <c r="H175" s="192">
        <v>1024.5</v>
      </c>
      <c r="I175" s="193"/>
      <c r="J175" s="194">
        <f>ROUND(I175*H175,2)</f>
        <v>0</v>
      </c>
      <c r="K175" s="190" t="s">
        <v>1034</v>
      </c>
      <c r="L175" s="39"/>
      <c r="M175" s="195" t="s">
        <v>1</v>
      </c>
      <c r="N175" s="196" t="s">
        <v>48</v>
      </c>
      <c r="O175" s="71"/>
      <c r="P175" s="197">
        <f>O175*H175</f>
        <v>0</v>
      </c>
      <c r="Q175" s="197">
        <v>0</v>
      </c>
      <c r="R175" s="197">
        <f>Q175*H175</f>
        <v>0</v>
      </c>
      <c r="S175" s="197">
        <v>0</v>
      </c>
      <c r="T175" s="19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9" t="s">
        <v>147</v>
      </c>
      <c r="AT175" s="199" t="s">
        <v>143</v>
      </c>
      <c r="AU175" s="199" t="s">
        <v>94</v>
      </c>
      <c r="AY175" s="16" t="s">
        <v>141</v>
      </c>
      <c r="BE175" s="200">
        <f>IF(N175="základní",J175,0)</f>
        <v>0</v>
      </c>
      <c r="BF175" s="200">
        <f>IF(N175="snížená",J175,0)</f>
        <v>0</v>
      </c>
      <c r="BG175" s="200">
        <f>IF(N175="zákl. přenesená",J175,0)</f>
        <v>0</v>
      </c>
      <c r="BH175" s="200">
        <f>IF(N175="sníž. přenesená",J175,0)</f>
        <v>0</v>
      </c>
      <c r="BI175" s="200">
        <f>IF(N175="nulová",J175,0)</f>
        <v>0</v>
      </c>
      <c r="BJ175" s="16" t="s">
        <v>91</v>
      </c>
      <c r="BK175" s="200">
        <f>ROUND(I175*H175,2)</f>
        <v>0</v>
      </c>
      <c r="BL175" s="16" t="s">
        <v>147</v>
      </c>
      <c r="BM175" s="199" t="s">
        <v>503</v>
      </c>
    </row>
    <row r="176" spans="1:65" s="13" customFormat="1">
      <c r="B176" s="201"/>
      <c r="C176" s="202"/>
      <c r="D176" s="203" t="s">
        <v>149</v>
      </c>
      <c r="E176" s="204" t="s">
        <v>1</v>
      </c>
      <c r="F176" s="205" t="s">
        <v>504</v>
      </c>
      <c r="G176" s="202"/>
      <c r="H176" s="206">
        <v>1024.5</v>
      </c>
      <c r="I176" s="207"/>
      <c r="J176" s="202"/>
      <c r="K176" s="202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149</v>
      </c>
      <c r="AU176" s="212" t="s">
        <v>94</v>
      </c>
      <c r="AV176" s="13" t="s">
        <v>94</v>
      </c>
      <c r="AW176" s="13" t="s">
        <v>40</v>
      </c>
      <c r="AX176" s="13" t="s">
        <v>91</v>
      </c>
      <c r="AY176" s="212" t="s">
        <v>141</v>
      </c>
    </row>
    <row r="177" spans="1:65" s="2" customFormat="1" ht="16.5" customHeight="1">
      <c r="A177" s="34"/>
      <c r="B177" s="35"/>
      <c r="C177" s="188" t="s">
        <v>231</v>
      </c>
      <c r="D177" s="188" t="s">
        <v>143</v>
      </c>
      <c r="E177" s="189" t="s">
        <v>505</v>
      </c>
      <c r="F177" s="190" t="s">
        <v>233</v>
      </c>
      <c r="G177" s="191" t="s">
        <v>186</v>
      </c>
      <c r="H177" s="192">
        <v>410.00900000000001</v>
      </c>
      <c r="I177" s="193"/>
      <c r="J177" s="194">
        <f>ROUND(I177*H177,2)</f>
        <v>0</v>
      </c>
      <c r="K177" s="190" t="s">
        <v>1034</v>
      </c>
      <c r="L177" s="39"/>
      <c r="M177" s="195" t="s">
        <v>1</v>
      </c>
      <c r="N177" s="196" t="s">
        <v>48</v>
      </c>
      <c r="O177" s="71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9" t="s">
        <v>147</v>
      </c>
      <c r="AT177" s="199" t="s">
        <v>143</v>
      </c>
      <c r="AU177" s="199" t="s">
        <v>94</v>
      </c>
      <c r="AY177" s="16" t="s">
        <v>141</v>
      </c>
      <c r="BE177" s="200">
        <f>IF(N177="základní",J177,0)</f>
        <v>0</v>
      </c>
      <c r="BF177" s="200">
        <f>IF(N177="snížená",J177,0)</f>
        <v>0</v>
      </c>
      <c r="BG177" s="200">
        <f>IF(N177="zákl. přenesená",J177,0)</f>
        <v>0</v>
      </c>
      <c r="BH177" s="200">
        <f>IF(N177="sníž. přenesená",J177,0)</f>
        <v>0</v>
      </c>
      <c r="BI177" s="200">
        <f>IF(N177="nulová",J177,0)</f>
        <v>0</v>
      </c>
      <c r="BJ177" s="16" t="s">
        <v>91</v>
      </c>
      <c r="BK177" s="200">
        <f>ROUND(I177*H177,2)</f>
        <v>0</v>
      </c>
      <c r="BL177" s="16" t="s">
        <v>147</v>
      </c>
      <c r="BM177" s="199" t="s">
        <v>506</v>
      </c>
    </row>
    <row r="178" spans="1:65" s="13" customFormat="1">
      <c r="B178" s="201"/>
      <c r="C178" s="202"/>
      <c r="D178" s="203" t="s">
        <v>149</v>
      </c>
      <c r="E178" s="204" t="s">
        <v>1</v>
      </c>
      <c r="F178" s="205" t="s">
        <v>507</v>
      </c>
      <c r="G178" s="202"/>
      <c r="H178" s="206">
        <v>410.00900000000001</v>
      </c>
      <c r="I178" s="207"/>
      <c r="J178" s="202"/>
      <c r="K178" s="202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149</v>
      </c>
      <c r="AU178" s="212" t="s">
        <v>94</v>
      </c>
      <c r="AV178" s="13" t="s">
        <v>94</v>
      </c>
      <c r="AW178" s="13" t="s">
        <v>40</v>
      </c>
      <c r="AX178" s="13" t="s">
        <v>91</v>
      </c>
      <c r="AY178" s="212" t="s">
        <v>141</v>
      </c>
    </row>
    <row r="179" spans="1:65" s="2" customFormat="1" ht="16.5" customHeight="1">
      <c r="A179" s="34"/>
      <c r="B179" s="35"/>
      <c r="C179" s="224" t="s">
        <v>236</v>
      </c>
      <c r="D179" s="224" t="s">
        <v>237</v>
      </c>
      <c r="E179" s="225" t="s">
        <v>238</v>
      </c>
      <c r="F179" s="226" t="s">
        <v>239</v>
      </c>
      <c r="G179" s="227" t="s">
        <v>228</v>
      </c>
      <c r="H179" s="228">
        <v>738.01599999999996</v>
      </c>
      <c r="I179" s="229"/>
      <c r="J179" s="230">
        <f>ROUND(I179*H179,2)</f>
        <v>0</v>
      </c>
      <c r="K179" s="226" t="s">
        <v>1035</v>
      </c>
      <c r="L179" s="231"/>
      <c r="M179" s="232" t="s">
        <v>1</v>
      </c>
      <c r="N179" s="233" t="s">
        <v>48</v>
      </c>
      <c r="O179" s="71"/>
      <c r="P179" s="197">
        <f>O179*H179</f>
        <v>0</v>
      </c>
      <c r="Q179" s="197">
        <v>1</v>
      </c>
      <c r="R179" s="197">
        <f>Q179*H179</f>
        <v>738.01599999999996</v>
      </c>
      <c r="S179" s="197">
        <v>0</v>
      </c>
      <c r="T179" s="19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9" t="s">
        <v>183</v>
      </c>
      <c r="AT179" s="199" t="s">
        <v>237</v>
      </c>
      <c r="AU179" s="199" t="s">
        <v>94</v>
      </c>
      <c r="AY179" s="16" t="s">
        <v>141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6" t="s">
        <v>91</v>
      </c>
      <c r="BK179" s="200">
        <f>ROUND(I179*H179,2)</f>
        <v>0</v>
      </c>
      <c r="BL179" s="16" t="s">
        <v>147</v>
      </c>
      <c r="BM179" s="199" t="s">
        <v>508</v>
      </c>
    </row>
    <row r="180" spans="1:65" s="13" customFormat="1">
      <c r="B180" s="201"/>
      <c r="C180" s="202"/>
      <c r="D180" s="203" t="s">
        <v>149</v>
      </c>
      <c r="E180" s="204" t="s">
        <v>1</v>
      </c>
      <c r="F180" s="205" t="s">
        <v>509</v>
      </c>
      <c r="G180" s="202"/>
      <c r="H180" s="206">
        <v>738.01599999999996</v>
      </c>
      <c r="I180" s="207"/>
      <c r="J180" s="202"/>
      <c r="K180" s="202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149</v>
      </c>
      <c r="AU180" s="212" t="s">
        <v>94</v>
      </c>
      <c r="AV180" s="13" t="s">
        <v>94</v>
      </c>
      <c r="AW180" s="13" t="s">
        <v>40</v>
      </c>
      <c r="AX180" s="13" t="s">
        <v>91</v>
      </c>
      <c r="AY180" s="212" t="s">
        <v>141</v>
      </c>
    </row>
    <row r="181" spans="1:65" s="2" customFormat="1" ht="16.5" customHeight="1">
      <c r="A181" s="34"/>
      <c r="B181" s="35"/>
      <c r="C181" s="188" t="s">
        <v>242</v>
      </c>
      <c r="D181" s="188" t="s">
        <v>143</v>
      </c>
      <c r="E181" s="189" t="s">
        <v>510</v>
      </c>
      <c r="F181" s="190" t="s">
        <v>511</v>
      </c>
      <c r="G181" s="191" t="s">
        <v>186</v>
      </c>
      <c r="H181" s="192">
        <v>136.06100000000001</v>
      </c>
      <c r="I181" s="193"/>
      <c r="J181" s="194">
        <f>ROUND(I181*H181,2)</f>
        <v>0</v>
      </c>
      <c r="K181" s="190" t="s">
        <v>1034</v>
      </c>
      <c r="L181" s="39"/>
      <c r="M181" s="195" t="s">
        <v>1</v>
      </c>
      <c r="N181" s="196" t="s">
        <v>48</v>
      </c>
      <c r="O181" s="71"/>
      <c r="P181" s="197">
        <f>O181*H181</f>
        <v>0</v>
      </c>
      <c r="Q181" s="197">
        <v>0</v>
      </c>
      <c r="R181" s="197">
        <f>Q181*H181</f>
        <v>0</v>
      </c>
      <c r="S181" s="197">
        <v>0</v>
      </c>
      <c r="T181" s="19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9" t="s">
        <v>147</v>
      </c>
      <c r="AT181" s="199" t="s">
        <v>143</v>
      </c>
      <c r="AU181" s="199" t="s">
        <v>94</v>
      </c>
      <c r="AY181" s="16" t="s">
        <v>141</v>
      </c>
      <c r="BE181" s="200">
        <f>IF(N181="základní",J181,0)</f>
        <v>0</v>
      </c>
      <c r="BF181" s="200">
        <f>IF(N181="snížená",J181,0)</f>
        <v>0</v>
      </c>
      <c r="BG181" s="200">
        <f>IF(N181="zákl. přenesená",J181,0)</f>
        <v>0</v>
      </c>
      <c r="BH181" s="200">
        <f>IF(N181="sníž. přenesená",J181,0)</f>
        <v>0</v>
      </c>
      <c r="BI181" s="200">
        <f>IF(N181="nulová",J181,0)</f>
        <v>0</v>
      </c>
      <c r="BJ181" s="16" t="s">
        <v>91</v>
      </c>
      <c r="BK181" s="200">
        <f>ROUND(I181*H181,2)</f>
        <v>0</v>
      </c>
      <c r="BL181" s="16" t="s">
        <v>147</v>
      </c>
      <c r="BM181" s="199" t="s">
        <v>512</v>
      </c>
    </row>
    <row r="182" spans="1:65" s="13" customFormat="1">
      <c r="B182" s="201"/>
      <c r="C182" s="202"/>
      <c r="D182" s="203" t="s">
        <v>149</v>
      </c>
      <c r="E182" s="204" t="s">
        <v>1</v>
      </c>
      <c r="F182" s="205" t="s">
        <v>513</v>
      </c>
      <c r="G182" s="202"/>
      <c r="H182" s="206">
        <v>39.200000000000003</v>
      </c>
      <c r="I182" s="207"/>
      <c r="J182" s="202"/>
      <c r="K182" s="202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149</v>
      </c>
      <c r="AU182" s="212" t="s">
        <v>94</v>
      </c>
      <c r="AV182" s="13" t="s">
        <v>94</v>
      </c>
      <c r="AW182" s="13" t="s">
        <v>40</v>
      </c>
      <c r="AX182" s="13" t="s">
        <v>83</v>
      </c>
      <c r="AY182" s="212" t="s">
        <v>141</v>
      </c>
    </row>
    <row r="183" spans="1:65" s="13" customFormat="1">
      <c r="B183" s="201"/>
      <c r="C183" s="202"/>
      <c r="D183" s="203" t="s">
        <v>149</v>
      </c>
      <c r="E183" s="204" t="s">
        <v>1</v>
      </c>
      <c r="F183" s="205" t="s">
        <v>514</v>
      </c>
      <c r="G183" s="202"/>
      <c r="H183" s="206">
        <v>94.116</v>
      </c>
      <c r="I183" s="207"/>
      <c r="J183" s="202"/>
      <c r="K183" s="202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149</v>
      </c>
      <c r="AU183" s="212" t="s">
        <v>94</v>
      </c>
      <c r="AV183" s="13" t="s">
        <v>94</v>
      </c>
      <c r="AW183" s="13" t="s">
        <v>40</v>
      </c>
      <c r="AX183" s="13" t="s">
        <v>83</v>
      </c>
      <c r="AY183" s="212" t="s">
        <v>141</v>
      </c>
    </row>
    <row r="184" spans="1:65" s="13" customFormat="1">
      <c r="B184" s="201"/>
      <c r="C184" s="202"/>
      <c r="D184" s="203" t="s">
        <v>149</v>
      </c>
      <c r="E184" s="204" t="s">
        <v>1</v>
      </c>
      <c r="F184" s="205" t="s">
        <v>515</v>
      </c>
      <c r="G184" s="202"/>
      <c r="H184" s="206">
        <v>2.7450000000000001</v>
      </c>
      <c r="I184" s="207"/>
      <c r="J184" s="202"/>
      <c r="K184" s="202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149</v>
      </c>
      <c r="AU184" s="212" t="s">
        <v>94</v>
      </c>
      <c r="AV184" s="13" t="s">
        <v>94</v>
      </c>
      <c r="AW184" s="13" t="s">
        <v>40</v>
      </c>
      <c r="AX184" s="13" t="s">
        <v>83</v>
      </c>
      <c r="AY184" s="212" t="s">
        <v>141</v>
      </c>
    </row>
    <row r="185" spans="1:65" s="14" customFormat="1">
      <c r="B185" s="213"/>
      <c r="C185" s="214"/>
      <c r="D185" s="203" t="s">
        <v>149</v>
      </c>
      <c r="E185" s="215" t="s">
        <v>1</v>
      </c>
      <c r="F185" s="216" t="s">
        <v>152</v>
      </c>
      <c r="G185" s="214"/>
      <c r="H185" s="217">
        <v>136.06100000000001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149</v>
      </c>
      <c r="AU185" s="223" t="s">
        <v>94</v>
      </c>
      <c r="AV185" s="14" t="s">
        <v>147</v>
      </c>
      <c r="AW185" s="14" t="s">
        <v>40</v>
      </c>
      <c r="AX185" s="14" t="s">
        <v>91</v>
      </c>
      <c r="AY185" s="223" t="s">
        <v>141</v>
      </c>
    </row>
    <row r="186" spans="1:65" s="2" customFormat="1" ht="16.5" customHeight="1">
      <c r="A186" s="34"/>
      <c r="B186" s="35"/>
      <c r="C186" s="224" t="s">
        <v>247</v>
      </c>
      <c r="D186" s="224" t="s">
        <v>237</v>
      </c>
      <c r="E186" s="225" t="s">
        <v>516</v>
      </c>
      <c r="F186" s="226" t="s">
        <v>517</v>
      </c>
      <c r="G186" s="227" t="s">
        <v>228</v>
      </c>
      <c r="H186" s="228">
        <v>244.91</v>
      </c>
      <c r="I186" s="229"/>
      <c r="J186" s="230">
        <f>ROUND(I186*H186,2)</f>
        <v>0</v>
      </c>
      <c r="K186" s="226" t="s">
        <v>1035</v>
      </c>
      <c r="L186" s="231"/>
      <c r="M186" s="232" t="s">
        <v>1</v>
      </c>
      <c r="N186" s="233" t="s">
        <v>48</v>
      </c>
      <c r="O186" s="71"/>
      <c r="P186" s="197">
        <f>O186*H186</f>
        <v>0</v>
      </c>
      <c r="Q186" s="197">
        <v>1</v>
      </c>
      <c r="R186" s="197">
        <f>Q186*H186</f>
        <v>244.91</v>
      </c>
      <c r="S186" s="197">
        <v>0</v>
      </c>
      <c r="T186" s="19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9" t="s">
        <v>183</v>
      </c>
      <c r="AT186" s="199" t="s">
        <v>237</v>
      </c>
      <c r="AU186" s="199" t="s">
        <v>94</v>
      </c>
      <c r="AY186" s="16" t="s">
        <v>141</v>
      </c>
      <c r="BE186" s="200">
        <f>IF(N186="základní",J186,0)</f>
        <v>0</v>
      </c>
      <c r="BF186" s="200">
        <f>IF(N186="snížená",J186,0)</f>
        <v>0</v>
      </c>
      <c r="BG186" s="200">
        <f>IF(N186="zákl. přenesená",J186,0)</f>
        <v>0</v>
      </c>
      <c r="BH186" s="200">
        <f>IF(N186="sníž. přenesená",J186,0)</f>
        <v>0</v>
      </c>
      <c r="BI186" s="200">
        <f>IF(N186="nulová",J186,0)</f>
        <v>0</v>
      </c>
      <c r="BJ186" s="16" t="s">
        <v>91</v>
      </c>
      <c r="BK186" s="200">
        <f>ROUND(I186*H186,2)</f>
        <v>0</v>
      </c>
      <c r="BL186" s="16" t="s">
        <v>147</v>
      </c>
      <c r="BM186" s="199" t="s">
        <v>518</v>
      </c>
    </row>
    <row r="187" spans="1:65" s="13" customFormat="1">
      <c r="B187" s="201"/>
      <c r="C187" s="202"/>
      <c r="D187" s="203" t="s">
        <v>149</v>
      </c>
      <c r="E187" s="204" t="s">
        <v>1</v>
      </c>
      <c r="F187" s="205" t="s">
        <v>519</v>
      </c>
      <c r="G187" s="202"/>
      <c r="H187" s="206">
        <v>244.91</v>
      </c>
      <c r="I187" s="207"/>
      <c r="J187" s="202"/>
      <c r="K187" s="202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149</v>
      </c>
      <c r="AU187" s="212" t="s">
        <v>94</v>
      </c>
      <c r="AV187" s="13" t="s">
        <v>94</v>
      </c>
      <c r="AW187" s="13" t="s">
        <v>40</v>
      </c>
      <c r="AX187" s="13" t="s">
        <v>91</v>
      </c>
      <c r="AY187" s="212" t="s">
        <v>141</v>
      </c>
    </row>
    <row r="188" spans="1:65" s="12" customFormat="1" ht="22.9" customHeight="1">
      <c r="B188" s="172"/>
      <c r="C188" s="173"/>
      <c r="D188" s="174" t="s">
        <v>82</v>
      </c>
      <c r="E188" s="186" t="s">
        <v>147</v>
      </c>
      <c r="F188" s="186" t="s">
        <v>264</v>
      </c>
      <c r="G188" s="173"/>
      <c r="H188" s="173"/>
      <c r="I188" s="176"/>
      <c r="J188" s="187">
        <f>BK188</f>
        <v>0</v>
      </c>
      <c r="K188" s="173"/>
      <c r="L188" s="178"/>
      <c r="M188" s="179"/>
      <c r="N188" s="180"/>
      <c r="O188" s="180"/>
      <c r="P188" s="181">
        <f>SUM(P189:P205)</f>
        <v>0</v>
      </c>
      <c r="Q188" s="180"/>
      <c r="R188" s="181">
        <f>SUM(R189:R205)</f>
        <v>1.0315857000000002</v>
      </c>
      <c r="S188" s="180"/>
      <c r="T188" s="182">
        <f>SUM(T189:T205)</f>
        <v>0</v>
      </c>
      <c r="AR188" s="183" t="s">
        <v>91</v>
      </c>
      <c r="AT188" s="184" t="s">
        <v>82</v>
      </c>
      <c r="AU188" s="184" t="s">
        <v>91</v>
      </c>
      <c r="AY188" s="183" t="s">
        <v>141</v>
      </c>
      <c r="BK188" s="185">
        <f>SUM(BK189:BK205)</f>
        <v>0</v>
      </c>
    </row>
    <row r="189" spans="1:65" s="2" customFormat="1" ht="16.5" customHeight="1">
      <c r="A189" s="34"/>
      <c r="B189" s="35"/>
      <c r="C189" s="188" t="s">
        <v>7</v>
      </c>
      <c r="D189" s="188" t="s">
        <v>143</v>
      </c>
      <c r="E189" s="189" t="s">
        <v>266</v>
      </c>
      <c r="F189" s="190" t="s">
        <v>267</v>
      </c>
      <c r="G189" s="191" t="s">
        <v>186</v>
      </c>
      <c r="H189" s="192">
        <v>35.9</v>
      </c>
      <c r="I189" s="193"/>
      <c r="J189" s="194">
        <f>ROUND(I189*H189,2)</f>
        <v>0</v>
      </c>
      <c r="K189" s="190" t="s">
        <v>1034</v>
      </c>
      <c r="L189" s="39"/>
      <c r="M189" s="195" t="s">
        <v>1</v>
      </c>
      <c r="N189" s="196" t="s">
        <v>48</v>
      </c>
      <c r="O189" s="71"/>
      <c r="P189" s="197">
        <f>O189*H189</f>
        <v>0</v>
      </c>
      <c r="Q189" s="197">
        <v>0</v>
      </c>
      <c r="R189" s="197">
        <f>Q189*H189</f>
        <v>0</v>
      </c>
      <c r="S189" s="197">
        <v>0</v>
      </c>
      <c r="T189" s="19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9" t="s">
        <v>147</v>
      </c>
      <c r="AT189" s="199" t="s">
        <v>143</v>
      </c>
      <c r="AU189" s="199" t="s">
        <v>94</v>
      </c>
      <c r="AY189" s="16" t="s">
        <v>141</v>
      </c>
      <c r="BE189" s="200">
        <f>IF(N189="základní",J189,0)</f>
        <v>0</v>
      </c>
      <c r="BF189" s="200">
        <f>IF(N189="snížená",J189,0)</f>
        <v>0</v>
      </c>
      <c r="BG189" s="200">
        <f>IF(N189="zákl. přenesená",J189,0)</f>
        <v>0</v>
      </c>
      <c r="BH189" s="200">
        <f>IF(N189="sníž. přenesená",J189,0)</f>
        <v>0</v>
      </c>
      <c r="BI189" s="200">
        <f>IF(N189="nulová",J189,0)</f>
        <v>0</v>
      </c>
      <c r="BJ189" s="16" t="s">
        <v>91</v>
      </c>
      <c r="BK189" s="200">
        <f>ROUND(I189*H189,2)</f>
        <v>0</v>
      </c>
      <c r="BL189" s="16" t="s">
        <v>147</v>
      </c>
      <c r="BM189" s="199" t="s">
        <v>520</v>
      </c>
    </row>
    <row r="190" spans="1:65" s="13" customFormat="1">
      <c r="B190" s="201"/>
      <c r="C190" s="202"/>
      <c r="D190" s="203" t="s">
        <v>149</v>
      </c>
      <c r="E190" s="204" t="s">
        <v>1</v>
      </c>
      <c r="F190" s="205" t="s">
        <v>521</v>
      </c>
      <c r="G190" s="202"/>
      <c r="H190" s="206">
        <v>11.2</v>
      </c>
      <c r="I190" s="207"/>
      <c r="J190" s="202"/>
      <c r="K190" s="202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149</v>
      </c>
      <c r="AU190" s="212" t="s">
        <v>94</v>
      </c>
      <c r="AV190" s="13" t="s">
        <v>94</v>
      </c>
      <c r="AW190" s="13" t="s">
        <v>40</v>
      </c>
      <c r="AX190" s="13" t="s">
        <v>83</v>
      </c>
      <c r="AY190" s="212" t="s">
        <v>141</v>
      </c>
    </row>
    <row r="191" spans="1:65" s="13" customFormat="1">
      <c r="B191" s="201"/>
      <c r="C191" s="202"/>
      <c r="D191" s="203" t="s">
        <v>149</v>
      </c>
      <c r="E191" s="204" t="s">
        <v>1</v>
      </c>
      <c r="F191" s="205" t="s">
        <v>522</v>
      </c>
      <c r="G191" s="202"/>
      <c r="H191" s="206">
        <v>24</v>
      </c>
      <c r="I191" s="207"/>
      <c r="J191" s="202"/>
      <c r="K191" s="202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149</v>
      </c>
      <c r="AU191" s="212" t="s">
        <v>94</v>
      </c>
      <c r="AV191" s="13" t="s">
        <v>94</v>
      </c>
      <c r="AW191" s="13" t="s">
        <v>40</v>
      </c>
      <c r="AX191" s="13" t="s">
        <v>83</v>
      </c>
      <c r="AY191" s="212" t="s">
        <v>141</v>
      </c>
    </row>
    <row r="192" spans="1:65" s="13" customFormat="1">
      <c r="B192" s="201"/>
      <c r="C192" s="202"/>
      <c r="D192" s="203" t="s">
        <v>149</v>
      </c>
      <c r="E192" s="204" t="s">
        <v>1</v>
      </c>
      <c r="F192" s="205" t="s">
        <v>523</v>
      </c>
      <c r="G192" s="202"/>
      <c r="H192" s="206">
        <v>0.7</v>
      </c>
      <c r="I192" s="207"/>
      <c r="J192" s="202"/>
      <c r="K192" s="202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149</v>
      </c>
      <c r="AU192" s="212" t="s">
        <v>94</v>
      </c>
      <c r="AV192" s="13" t="s">
        <v>94</v>
      </c>
      <c r="AW192" s="13" t="s">
        <v>40</v>
      </c>
      <c r="AX192" s="13" t="s">
        <v>83</v>
      </c>
      <c r="AY192" s="212" t="s">
        <v>141</v>
      </c>
    </row>
    <row r="193" spans="1:65" s="14" customFormat="1">
      <c r="B193" s="213"/>
      <c r="C193" s="214"/>
      <c r="D193" s="203" t="s">
        <v>149</v>
      </c>
      <c r="E193" s="215" t="s">
        <v>1</v>
      </c>
      <c r="F193" s="216" t="s">
        <v>152</v>
      </c>
      <c r="G193" s="214"/>
      <c r="H193" s="217">
        <v>35.9</v>
      </c>
      <c r="I193" s="218"/>
      <c r="J193" s="214"/>
      <c r="K193" s="214"/>
      <c r="L193" s="219"/>
      <c r="M193" s="220"/>
      <c r="N193" s="221"/>
      <c r="O193" s="221"/>
      <c r="P193" s="221"/>
      <c r="Q193" s="221"/>
      <c r="R193" s="221"/>
      <c r="S193" s="221"/>
      <c r="T193" s="222"/>
      <c r="AT193" s="223" t="s">
        <v>149</v>
      </c>
      <c r="AU193" s="223" t="s">
        <v>94</v>
      </c>
      <c r="AV193" s="14" t="s">
        <v>147</v>
      </c>
      <c r="AW193" s="14" t="s">
        <v>40</v>
      </c>
      <c r="AX193" s="14" t="s">
        <v>91</v>
      </c>
      <c r="AY193" s="223" t="s">
        <v>141</v>
      </c>
    </row>
    <row r="194" spans="1:65" s="2" customFormat="1" ht="16.5" customHeight="1">
      <c r="A194" s="34"/>
      <c r="B194" s="35"/>
      <c r="C194" s="224" t="s">
        <v>258</v>
      </c>
      <c r="D194" s="224" t="s">
        <v>237</v>
      </c>
      <c r="E194" s="225" t="s">
        <v>277</v>
      </c>
      <c r="F194" s="226" t="s">
        <v>278</v>
      </c>
      <c r="G194" s="227" t="s">
        <v>170</v>
      </c>
      <c r="H194" s="228">
        <v>7.2</v>
      </c>
      <c r="I194" s="229"/>
      <c r="J194" s="230">
        <f>ROUND(I194*H194,2)</f>
        <v>0</v>
      </c>
      <c r="K194" s="226" t="s">
        <v>1035</v>
      </c>
      <c r="L194" s="231"/>
      <c r="M194" s="232" t="s">
        <v>1</v>
      </c>
      <c r="N194" s="233" t="s">
        <v>48</v>
      </c>
      <c r="O194" s="71"/>
      <c r="P194" s="197">
        <f>O194*H194</f>
        <v>0</v>
      </c>
      <c r="Q194" s="197">
        <v>9.7000000000000003E-2</v>
      </c>
      <c r="R194" s="197">
        <f>Q194*H194</f>
        <v>0.69840000000000002</v>
      </c>
      <c r="S194" s="197">
        <v>0</v>
      </c>
      <c r="T194" s="19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9" t="s">
        <v>183</v>
      </c>
      <c r="AT194" s="199" t="s">
        <v>237</v>
      </c>
      <c r="AU194" s="199" t="s">
        <v>94</v>
      </c>
      <c r="AY194" s="16" t="s">
        <v>141</v>
      </c>
      <c r="BE194" s="200">
        <f>IF(N194="základní",J194,0)</f>
        <v>0</v>
      </c>
      <c r="BF194" s="200">
        <f>IF(N194="snížená",J194,0)</f>
        <v>0</v>
      </c>
      <c r="BG194" s="200">
        <f>IF(N194="zákl. přenesená",J194,0)</f>
        <v>0</v>
      </c>
      <c r="BH194" s="200">
        <f>IF(N194="sníž. přenesená",J194,0)</f>
        <v>0</v>
      </c>
      <c r="BI194" s="200">
        <f>IF(N194="nulová",J194,0)</f>
        <v>0</v>
      </c>
      <c r="BJ194" s="16" t="s">
        <v>91</v>
      </c>
      <c r="BK194" s="200">
        <f>ROUND(I194*H194,2)</f>
        <v>0</v>
      </c>
      <c r="BL194" s="16" t="s">
        <v>147</v>
      </c>
      <c r="BM194" s="199" t="s">
        <v>524</v>
      </c>
    </row>
    <row r="195" spans="1:65" s="13" customFormat="1">
      <c r="B195" s="201"/>
      <c r="C195" s="202"/>
      <c r="D195" s="203" t="s">
        <v>149</v>
      </c>
      <c r="E195" s="204" t="s">
        <v>1</v>
      </c>
      <c r="F195" s="205" t="s">
        <v>525</v>
      </c>
      <c r="G195" s="202"/>
      <c r="H195" s="206">
        <v>7.2</v>
      </c>
      <c r="I195" s="207"/>
      <c r="J195" s="202"/>
      <c r="K195" s="202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149</v>
      </c>
      <c r="AU195" s="212" t="s">
        <v>94</v>
      </c>
      <c r="AV195" s="13" t="s">
        <v>94</v>
      </c>
      <c r="AW195" s="13" t="s">
        <v>40</v>
      </c>
      <c r="AX195" s="13" t="s">
        <v>91</v>
      </c>
      <c r="AY195" s="212" t="s">
        <v>141</v>
      </c>
    </row>
    <row r="196" spans="1:65" s="2" customFormat="1" ht="16.5" customHeight="1">
      <c r="A196" s="34"/>
      <c r="B196" s="35"/>
      <c r="C196" s="224" t="s">
        <v>265</v>
      </c>
      <c r="D196" s="224" t="s">
        <v>237</v>
      </c>
      <c r="E196" s="225" t="s">
        <v>281</v>
      </c>
      <c r="F196" s="226" t="s">
        <v>282</v>
      </c>
      <c r="G196" s="227" t="s">
        <v>170</v>
      </c>
      <c r="H196" s="228">
        <v>7.2</v>
      </c>
      <c r="I196" s="229"/>
      <c r="J196" s="230">
        <f>ROUND(I196*H196,2)</f>
        <v>0</v>
      </c>
      <c r="K196" s="226" t="s">
        <v>1035</v>
      </c>
      <c r="L196" s="231"/>
      <c r="M196" s="232" t="s">
        <v>1</v>
      </c>
      <c r="N196" s="233" t="s">
        <v>48</v>
      </c>
      <c r="O196" s="71"/>
      <c r="P196" s="197">
        <f>O196*H196</f>
        <v>0</v>
      </c>
      <c r="Q196" s="197">
        <v>3.7999999999999999E-2</v>
      </c>
      <c r="R196" s="197">
        <f>Q196*H196</f>
        <v>0.27360000000000001</v>
      </c>
      <c r="S196" s="197">
        <v>0</v>
      </c>
      <c r="T196" s="19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9" t="s">
        <v>183</v>
      </c>
      <c r="AT196" s="199" t="s">
        <v>237</v>
      </c>
      <c r="AU196" s="199" t="s">
        <v>94</v>
      </c>
      <c r="AY196" s="16" t="s">
        <v>141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6" t="s">
        <v>91</v>
      </c>
      <c r="BK196" s="200">
        <f>ROUND(I196*H196,2)</f>
        <v>0</v>
      </c>
      <c r="BL196" s="16" t="s">
        <v>147</v>
      </c>
      <c r="BM196" s="199" t="s">
        <v>526</v>
      </c>
    </row>
    <row r="197" spans="1:65" s="13" customFormat="1">
      <c r="B197" s="201"/>
      <c r="C197" s="202"/>
      <c r="D197" s="203" t="s">
        <v>149</v>
      </c>
      <c r="E197" s="204" t="s">
        <v>1</v>
      </c>
      <c r="F197" s="205" t="s">
        <v>525</v>
      </c>
      <c r="G197" s="202"/>
      <c r="H197" s="206">
        <v>7.2</v>
      </c>
      <c r="I197" s="207"/>
      <c r="J197" s="202"/>
      <c r="K197" s="202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149</v>
      </c>
      <c r="AU197" s="212" t="s">
        <v>94</v>
      </c>
      <c r="AV197" s="13" t="s">
        <v>94</v>
      </c>
      <c r="AW197" s="13" t="s">
        <v>40</v>
      </c>
      <c r="AX197" s="13" t="s">
        <v>91</v>
      </c>
      <c r="AY197" s="212" t="s">
        <v>141</v>
      </c>
    </row>
    <row r="198" spans="1:65" s="2" customFormat="1" ht="16.5" customHeight="1">
      <c r="A198" s="34"/>
      <c r="B198" s="35"/>
      <c r="C198" s="188" t="s">
        <v>270</v>
      </c>
      <c r="D198" s="188" t="s">
        <v>143</v>
      </c>
      <c r="E198" s="189" t="s">
        <v>271</v>
      </c>
      <c r="F198" s="190" t="s">
        <v>527</v>
      </c>
      <c r="G198" s="191" t="s">
        <v>273</v>
      </c>
      <c r="H198" s="192">
        <v>24</v>
      </c>
      <c r="I198" s="193"/>
      <c r="J198" s="194">
        <f>ROUND(I198*H198,2)</f>
        <v>0</v>
      </c>
      <c r="K198" s="190" t="s">
        <v>1034</v>
      </c>
      <c r="L198" s="39"/>
      <c r="M198" s="195" t="s">
        <v>1</v>
      </c>
      <c r="N198" s="196" t="s">
        <v>48</v>
      </c>
      <c r="O198" s="71"/>
      <c r="P198" s="197">
        <f>O198*H198</f>
        <v>0</v>
      </c>
      <c r="Q198" s="197">
        <v>1.65E-3</v>
      </c>
      <c r="R198" s="197">
        <f>Q198*H198</f>
        <v>3.9599999999999996E-2</v>
      </c>
      <c r="S198" s="197">
        <v>0</v>
      </c>
      <c r="T198" s="19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9" t="s">
        <v>147</v>
      </c>
      <c r="AT198" s="199" t="s">
        <v>143</v>
      </c>
      <c r="AU198" s="199" t="s">
        <v>94</v>
      </c>
      <c r="AY198" s="16" t="s">
        <v>141</v>
      </c>
      <c r="BE198" s="200">
        <f>IF(N198="základní",J198,0)</f>
        <v>0</v>
      </c>
      <c r="BF198" s="200">
        <f>IF(N198="snížená",J198,0)</f>
        <v>0</v>
      </c>
      <c r="BG198" s="200">
        <f>IF(N198="zákl. přenesená",J198,0)</f>
        <v>0</v>
      </c>
      <c r="BH198" s="200">
        <f>IF(N198="sníž. přenesená",J198,0)</f>
        <v>0</v>
      </c>
      <c r="BI198" s="200">
        <f>IF(N198="nulová",J198,0)</f>
        <v>0</v>
      </c>
      <c r="BJ198" s="16" t="s">
        <v>91</v>
      </c>
      <c r="BK198" s="200">
        <f>ROUND(I198*H198,2)</f>
        <v>0</v>
      </c>
      <c r="BL198" s="16" t="s">
        <v>147</v>
      </c>
      <c r="BM198" s="199" t="s">
        <v>528</v>
      </c>
    </row>
    <row r="199" spans="1:65" s="13" customFormat="1">
      <c r="B199" s="201"/>
      <c r="C199" s="202"/>
      <c r="D199" s="203" t="s">
        <v>149</v>
      </c>
      <c r="E199" s="204" t="s">
        <v>1</v>
      </c>
      <c r="F199" s="205" t="s">
        <v>529</v>
      </c>
      <c r="G199" s="202"/>
      <c r="H199" s="206">
        <v>24</v>
      </c>
      <c r="I199" s="207"/>
      <c r="J199" s="202"/>
      <c r="K199" s="202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149</v>
      </c>
      <c r="AU199" s="212" t="s">
        <v>94</v>
      </c>
      <c r="AV199" s="13" t="s">
        <v>94</v>
      </c>
      <c r="AW199" s="13" t="s">
        <v>40</v>
      </c>
      <c r="AX199" s="13" t="s">
        <v>91</v>
      </c>
      <c r="AY199" s="212" t="s">
        <v>141</v>
      </c>
    </row>
    <row r="200" spans="1:65" s="2" customFormat="1" ht="16.5" customHeight="1">
      <c r="A200" s="34"/>
      <c r="B200" s="35"/>
      <c r="C200" s="188" t="s">
        <v>276</v>
      </c>
      <c r="D200" s="188" t="s">
        <v>143</v>
      </c>
      <c r="E200" s="189" t="s">
        <v>530</v>
      </c>
      <c r="F200" s="190" t="s">
        <v>531</v>
      </c>
      <c r="G200" s="191" t="s">
        <v>186</v>
      </c>
      <c r="H200" s="192">
        <v>0.44</v>
      </c>
      <c r="I200" s="193"/>
      <c r="J200" s="194">
        <f>ROUND(I200*H200,2)</f>
        <v>0</v>
      </c>
      <c r="K200" s="190" t="s">
        <v>1034</v>
      </c>
      <c r="L200" s="39"/>
      <c r="M200" s="195" t="s">
        <v>1</v>
      </c>
      <c r="N200" s="196" t="s">
        <v>48</v>
      </c>
      <c r="O200" s="71"/>
      <c r="P200" s="197">
        <f>O200*H200</f>
        <v>0</v>
      </c>
      <c r="Q200" s="197">
        <v>0</v>
      </c>
      <c r="R200" s="197">
        <f>Q200*H200</f>
        <v>0</v>
      </c>
      <c r="S200" s="197">
        <v>0</v>
      </c>
      <c r="T200" s="19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9" t="s">
        <v>147</v>
      </c>
      <c r="AT200" s="199" t="s">
        <v>143</v>
      </c>
      <c r="AU200" s="199" t="s">
        <v>94</v>
      </c>
      <c r="AY200" s="16" t="s">
        <v>141</v>
      </c>
      <c r="BE200" s="200">
        <f>IF(N200="základní",J200,0)</f>
        <v>0</v>
      </c>
      <c r="BF200" s="200">
        <f>IF(N200="snížená",J200,0)</f>
        <v>0</v>
      </c>
      <c r="BG200" s="200">
        <f>IF(N200="zákl. přenesená",J200,0)</f>
        <v>0</v>
      </c>
      <c r="BH200" s="200">
        <f>IF(N200="sníž. přenesená",J200,0)</f>
        <v>0</v>
      </c>
      <c r="BI200" s="200">
        <f>IF(N200="nulová",J200,0)</f>
        <v>0</v>
      </c>
      <c r="BJ200" s="16" t="s">
        <v>91</v>
      </c>
      <c r="BK200" s="200">
        <f>ROUND(I200*H200,2)</f>
        <v>0</v>
      </c>
      <c r="BL200" s="16" t="s">
        <v>147</v>
      </c>
      <c r="BM200" s="199" t="s">
        <v>532</v>
      </c>
    </row>
    <row r="201" spans="1:65" s="13" customFormat="1">
      <c r="B201" s="201"/>
      <c r="C201" s="202"/>
      <c r="D201" s="203" t="s">
        <v>149</v>
      </c>
      <c r="E201" s="204" t="s">
        <v>1</v>
      </c>
      <c r="F201" s="205" t="s">
        <v>533</v>
      </c>
      <c r="G201" s="202"/>
      <c r="H201" s="206">
        <v>0.44</v>
      </c>
      <c r="I201" s="207"/>
      <c r="J201" s="202"/>
      <c r="K201" s="202"/>
      <c r="L201" s="208"/>
      <c r="M201" s="209"/>
      <c r="N201" s="210"/>
      <c r="O201" s="210"/>
      <c r="P201" s="210"/>
      <c r="Q201" s="210"/>
      <c r="R201" s="210"/>
      <c r="S201" s="210"/>
      <c r="T201" s="211"/>
      <c r="AT201" s="212" t="s">
        <v>149</v>
      </c>
      <c r="AU201" s="212" t="s">
        <v>94</v>
      </c>
      <c r="AV201" s="13" t="s">
        <v>94</v>
      </c>
      <c r="AW201" s="13" t="s">
        <v>40</v>
      </c>
      <c r="AX201" s="13" t="s">
        <v>91</v>
      </c>
      <c r="AY201" s="212" t="s">
        <v>141</v>
      </c>
    </row>
    <row r="202" spans="1:65" s="2" customFormat="1" ht="16.5" customHeight="1">
      <c r="A202" s="34"/>
      <c r="B202" s="35"/>
      <c r="C202" s="188" t="s">
        <v>280</v>
      </c>
      <c r="D202" s="188" t="s">
        <v>143</v>
      </c>
      <c r="E202" s="189" t="s">
        <v>534</v>
      </c>
      <c r="F202" s="190" t="s">
        <v>535</v>
      </c>
      <c r="G202" s="191" t="s">
        <v>146</v>
      </c>
      <c r="H202" s="192">
        <v>2.4700000000000002</v>
      </c>
      <c r="I202" s="193"/>
      <c r="J202" s="194">
        <f>ROUND(I202*H202,2)</f>
        <v>0</v>
      </c>
      <c r="K202" s="190" t="s">
        <v>1034</v>
      </c>
      <c r="L202" s="39"/>
      <c r="M202" s="195" t="s">
        <v>1</v>
      </c>
      <c r="N202" s="196" t="s">
        <v>48</v>
      </c>
      <c r="O202" s="71"/>
      <c r="P202" s="197">
        <f>O202*H202</f>
        <v>0</v>
      </c>
      <c r="Q202" s="197">
        <v>6.3899999999999998E-3</v>
      </c>
      <c r="R202" s="197">
        <f>Q202*H202</f>
        <v>1.57833E-2</v>
      </c>
      <c r="S202" s="197">
        <v>0</v>
      </c>
      <c r="T202" s="19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9" t="s">
        <v>147</v>
      </c>
      <c r="AT202" s="199" t="s">
        <v>143</v>
      </c>
      <c r="AU202" s="199" t="s">
        <v>94</v>
      </c>
      <c r="AY202" s="16" t="s">
        <v>141</v>
      </c>
      <c r="BE202" s="200">
        <f>IF(N202="základní",J202,0)</f>
        <v>0</v>
      </c>
      <c r="BF202" s="200">
        <f>IF(N202="snížená",J202,0)</f>
        <v>0</v>
      </c>
      <c r="BG202" s="200">
        <f>IF(N202="zákl. přenesená",J202,0)</f>
        <v>0</v>
      </c>
      <c r="BH202" s="200">
        <f>IF(N202="sníž. přenesená",J202,0)</f>
        <v>0</v>
      </c>
      <c r="BI202" s="200">
        <f>IF(N202="nulová",J202,0)</f>
        <v>0</v>
      </c>
      <c r="BJ202" s="16" t="s">
        <v>91</v>
      </c>
      <c r="BK202" s="200">
        <f>ROUND(I202*H202,2)</f>
        <v>0</v>
      </c>
      <c r="BL202" s="16" t="s">
        <v>147</v>
      </c>
      <c r="BM202" s="199" t="s">
        <v>536</v>
      </c>
    </row>
    <row r="203" spans="1:65" s="13" customFormat="1">
      <c r="B203" s="201"/>
      <c r="C203" s="202"/>
      <c r="D203" s="203" t="s">
        <v>149</v>
      </c>
      <c r="E203" s="204" t="s">
        <v>1</v>
      </c>
      <c r="F203" s="205" t="s">
        <v>537</v>
      </c>
      <c r="G203" s="202"/>
      <c r="H203" s="206">
        <v>2.4700000000000002</v>
      </c>
      <c r="I203" s="207"/>
      <c r="J203" s="202"/>
      <c r="K203" s="202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149</v>
      </c>
      <c r="AU203" s="212" t="s">
        <v>94</v>
      </c>
      <c r="AV203" s="13" t="s">
        <v>94</v>
      </c>
      <c r="AW203" s="13" t="s">
        <v>40</v>
      </c>
      <c r="AX203" s="13" t="s">
        <v>91</v>
      </c>
      <c r="AY203" s="212" t="s">
        <v>141</v>
      </c>
    </row>
    <row r="204" spans="1:65" s="2" customFormat="1" ht="16.5" customHeight="1">
      <c r="A204" s="34"/>
      <c r="B204" s="35"/>
      <c r="C204" s="188" t="s">
        <v>284</v>
      </c>
      <c r="D204" s="188" t="s">
        <v>143</v>
      </c>
      <c r="E204" s="189" t="s">
        <v>538</v>
      </c>
      <c r="F204" s="190" t="s">
        <v>539</v>
      </c>
      <c r="G204" s="191" t="s">
        <v>228</v>
      </c>
      <c r="H204" s="192">
        <v>4.0000000000000001E-3</v>
      </c>
      <c r="I204" s="193"/>
      <c r="J204" s="194">
        <f>ROUND(I204*H204,2)</f>
        <v>0</v>
      </c>
      <c r="K204" s="190" t="s">
        <v>1034</v>
      </c>
      <c r="L204" s="39"/>
      <c r="M204" s="195" t="s">
        <v>1</v>
      </c>
      <c r="N204" s="196" t="s">
        <v>48</v>
      </c>
      <c r="O204" s="71"/>
      <c r="P204" s="197">
        <f>O204*H204</f>
        <v>0</v>
      </c>
      <c r="Q204" s="197">
        <v>1.0506</v>
      </c>
      <c r="R204" s="197">
        <f>Q204*H204</f>
        <v>4.2024000000000002E-3</v>
      </c>
      <c r="S204" s="197">
        <v>0</v>
      </c>
      <c r="T204" s="19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9" t="s">
        <v>147</v>
      </c>
      <c r="AT204" s="199" t="s">
        <v>143</v>
      </c>
      <c r="AU204" s="199" t="s">
        <v>94</v>
      </c>
      <c r="AY204" s="16" t="s">
        <v>141</v>
      </c>
      <c r="BE204" s="200">
        <f>IF(N204="základní",J204,0)</f>
        <v>0</v>
      </c>
      <c r="BF204" s="200">
        <f>IF(N204="snížená",J204,0)</f>
        <v>0</v>
      </c>
      <c r="BG204" s="200">
        <f>IF(N204="zákl. přenesená",J204,0)</f>
        <v>0</v>
      </c>
      <c r="BH204" s="200">
        <f>IF(N204="sníž. přenesená",J204,0)</f>
        <v>0</v>
      </c>
      <c r="BI204" s="200">
        <f>IF(N204="nulová",J204,0)</f>
        <v>0</v>
      </c>
      <c r="BJ204" s="16" t="s">
        <v>91</v>
      </c>
      <c r="BK204" s="200">
        <f>ROUND(I204*H204,2)</f>
        <v>0</v>
      </c>
      <c r="BL204" s="16" t="s">
        <v>147</v>
      </c>
      <c r="BM204" s="199" t="s">
        <v>540</v>
      </c>
    </row>
    <row r="205" spans="1:65" s="13" customFormat="1">
      <c r="B205" s="201"/>
      <c r="C205" s="202"/>
      <c r="D205" s="203" t="s">
        <v>149</v>
      </c>
      <c r="E205" s="204" t="s">
        <v>1</v>
      </c>
      <c r="F205" s="205" t="s">
        <v>541</v>
      </c>
      <c r="G205" s="202"/>
      <c r="H205" s="206">
        <v>4.0000000000000001E-3</v>
      </c>
      <c r="I205" s="207"/>
      <c r="J205" s="202"/>
      <c r="K205" s="202"/>
      <c r="L205" s="208"/>
      <c r="M205" s="209"/>
      <c r="N205" s="210"/>
      <c r="O205" s="210"/>
      <c r="P205" s="210"/>
      <c r="Q205" s="210"/>
      <c r="R205" s="210"/>
      <c r="S205" s="210"/>
      <c r="T205" s="211"/>
      <c r="AT205" s="212" t="s">
        <v>149</v>
      </c>
      <c r="AU205" s="212" t="s">
        <v>94</v>
      </c>
      <c r="AV205" s="13" t="s">
        <v>94</v>
      </c>
      <c r="AW205" s="13" t="s">
        <v>40</v>
      </c>
      <c r="AX205" s="13" t="s">
        <v>91</v>
      </c>
      <c r="AY205" s="212" t="s">
        <v>141</v>
      </c>
    </row>
    <row r="206" spans="1:65" s="12" customFormat="1" ht="22.9" customHeight="1">
      <c r="B206" s="172"/>
      <c r="C206" s="173"/>
      <c r="D206" s="174" t="s">
        <v>82</v>
      </c>
      <c r="E206" s="186" t="s">
        <v>167</v>
      </c>
      <c r="F206" s="186" t="s">
        <v>298</v>
      </c>
      <c r="G206" s="173"/>
      <c r="H206" s="173"/>
      <c r="I206" s="176"/>
      <c r="J206" s="187">
        <f>BK206</f>
        <v>0</v>
      </c>
      <c r="K206" s="173"/>
      <c r="L206" s="178"/>
      <c r="M206" s="179"/>
      <c r="N206" s="180"/>
      <c r="O206" s="180"/>
      <c r="P206" s="181">
        <f>SUM(P207:P230)</f>
        <v>0</v>
      </c>
      <c r="Q206" s="180"/>
      <c r="R206" s="181">
        <f>SUM(R207:R230)</f>
        <v>214.91544000000002</v>
      </c>
      <c r="S206" s="180"/>
      <c r="T206" s="182">
        <f>SUM(T207:T230)</f>
        <v>0</v>
      </c>
      <c r="AR206" s="183" t="s">
        <v>91</v>
      </c>
      <c r="AT206" s="184" t="s">
        <v>82</v>
      </c>
      <c r="AU206" s="184" t="s">
        <v>91</v>
      </c>
      <c r="AY206" s="183" t="s">
        <v>141</v>
      </c>
      <c r="BK206" s="185">
        <f>SUM(BK207:BK230)</f>
        <v>0</v>
      </c>
    </row>
    <row r="207" spans="1:65" s="2" customFormat="1" ht="16.5" customHeight="1">
      <c r="A207" s="34"/>
      <c r="B207" s="35"/>
      <c r="C207" s="188" t="s">
        <v>289</v>
      </c>
      <c r="D207" s="188" t="s">
        <v>143</v>
      </c>
      <c r="E207" s="189" t="s">
        <v>542</v>
      </c>
      <c r="F207" s="190" t="s">
        <v>543</v>
      </c>
      <c r="G207" s="191" t="s">
        <v>146</v>
      </c>
      <c r="H207" s="192">
        <v>8</v>
      </c>
      <c r="I207" s="193"/>
      <c r="J207" s="194">
        <f>ROUND(I207*H207,2)</f>
        <v>0</v>
      </c>
      <c r="K207" s="190" t="s">
        <v>1034</v>
      </c>
      <c r="L207" s="39"/>
      <c r="M207" s="195" t="s">
        <v>1</v>
      </c>
      <c r="N207" s="196" t="s">
        <v>48</v>
      </c>
      <c r="O207" s="71"/>
      <c r="P207" s="197">
        <f>O207*H207</f>
        <v>0</v>
      </c>
      <c r="Q207" s="197">
        <v>0</v>
      </c>
      <c r="R207" s="197">
        <f>Q207*H207</f>
        <v>0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147</v>
      </c>
      <c r="AT207" s="199" t="s">
        <v>143</v>
      </c>
      <c r="AU207" s="199" t="s">
        <v>94</v>
      </c>
      <c r="AY207" s="16" t="s">
        <v>141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6" t="s">
        <v>91</v>
      </c>
      <c r="BK207" s="200">
        <f>ROUND(I207*H207,2)</f>
        <v>0</v>
      </c>
      <c r="BL207" s="16" t="s">
        <v>147</v>
      </c>
      <c r="BM207" s="199" t="s">
        <v>544</v>
      </c>
    </row>
    <row r="208" spans="1:65" s="13" customFormat="1">
      <c r="B208" s="201"/>
      <c r="C208" s="202"/>
      <c r="D208" s="203" t="s">
        <v>149</v>
      </c>
      <c r="E208" s="204" t="s">
        <v>1</v>
      </c>
      <c r="F208" s="205" t="s">
        <v>545</v>
      </c>
      <c r="G208" s="202"/>
      <c r="H208" s="206">
        <v>8</v>
      </c>
      <c r="I208" s="207"/>
      <c r="J208" s="202"/>
      <c r="K208" s="202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149</v>
      </c>
      <c r="AU208" s="212" t="s">
        <v>94</v>
      </c>
      <c r="AV208" s="13" t="s">
        <v>94</v>
      </c>
      <c r="AW208" s="13" t="s">
        <v>40</v>
      </c>
      <c r="AX208" s="13" t="s">
        <v>91</v>
      </c>
      <c r="AY208" s="212" t="s">
        <v>141</v>
      </c>
    </row>
    <row r="209" spans="1:65" s="2" customFormat="1" ht="16.5" customHeight="1">
      <c r="A209" s="34"/>
      <c r="B209" s="35"/>
      <c r="C209" s="188" t="s">
        <v>293</v>
      </c>
      <c r="D209" s="188" t="s">
        <v>143</v>
      </c>
      <c r="E209" s="189" t="s">
        <v>546</v>
      </c>
      <c r="F209" s="190" t="s">
        <v>547</v>
      </c>
      <c r="G209" s="191" t="s">
        <v>146</v>
      </c>
      <c r="H209" s="192">
        <v>8</v>
      </c>
      <c r="I209" s="193"/>
      <c r="J209" s="194">
        <f>ROUND(I209*H209,2)</f>
        <v>0</v>
      </c>
      <c r="K209" s="190" t="s">
        <v>1034</v>
      </c>
      <c r="L209" s="39"/>
      <c r="M209" s="195" t="s">
        <v>1</v>
      </c>
      <c r="N209" s="196" t="s">
        <v>48</v>
      </c>
      <c r="O209" s="71"/>
      <c r="P209" s="197">
        <f>O209*H209</f>
        <v>0</v>
      </c>
      <c r="Q209" s="197">
        <v>0</v>
      </c>
      <c r="R209" s="197">
        <f>Q209*H209</f>
        <v>0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147</v>
      </c>
      <c r="AT209" s="199" t="s">
        <v>143</v>
      </c>
      <c r="AU209" s="199" t="s">
        <v>94</v>
      </c>
      <c r="AY209" s="16" t="s">
        <v>141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6" t="s">
        <v>91</v>
      </c>
      <c r="BK209" s="200">
        <f>ROUND(I209*H209,2)</f>
        <v>0</v>
      </c>
      <c r="BL209" s="16" t="s">
        <v>147</v>
      </c>
      <c r="BM209" s="199" t="s">
        <v>548</v>
      </c>
    </row>
    <row r="210" spans="1:65" s="13" customFormat="1">
      <c r="B210" s="201"/>
      <c r="C210" s="202"/>
      <c r="D210" s="203" t="s">
        <v>149</v>
      </c>
      <c r="E210" s="204" t="s">
        <v>1</v>
      </c>
      <c r="F210" s="205" t="s">
        <v>545</v>
      </c>
      <c r="G210" s="202"/>
      <c r="H210" s="206">
        <v>8</v>
      </c>
      <c r="I210" s="207"/>
      <c r="J210" s="202"/>
      <c r="K210" s="202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149</v>
      </c>
      <c r="AU210" s="212" t="s">
        <v>94</v>
      </c>
      <c r="AV210" s="13" t="s">
        <v>94</v>
      </c>
      <c r="AW210" s="13" t="s">
        <v>40</v>
      </c>
      <c r="AX210" s="13" t="s">
        <v>91</v>
      </c>
      <c r="AY210" s="212" t="s">
        <v>141</v>
      </c>
    </row>
    <row r="211" spans="1:65" s="2" customFormat="1" ht="16.5" customHeight="1">
      <c r="A211" s="34"/>
      <c r="B211" s="35"/>
      <c r="C211" s="188" t="s">
        <v>299</v>
      </c>
      <c r="D211" s="188" t="s">
        <v>143</v>
      </c>
      <c r="E211" s="189" t="s">
        <v>300</v>
      </c>
      <c r="F211" s="190" t="s">
        <v>301</v>
      </c>
      <c r="G211" s="191" t="s">
        <v>146</v>
      </c>
      <c r="H211" s="192">
        <v>359</v>
      </c>
      <c r="I211" s="193"/>
      <c r="J211" s="194">
        <f>ROUND(I211*H211,2)</f>
        <v>0</v>
      </c>
      <c r="K211" s="190" t="s">
        <v>1034</v>
      </c>
      <c r="L211" s="39"/>
      <c r="M211" s="195" t="s">
        <v>1</v>
      </c>
      <c r="N211" s="196" t="s">
        <v>48</v>
      </c>
      <c r="O211" s="71"/>
      <c r="P211" s="197">
        <f>O211*H211</f>
        <v>0</v>
      </c>
      <c r="Q211" s="197">
        <v>0.32400000000000001</v>
      </c>
      <c r="R211" s="197">
        <f>Q211*H211</f>
        <v>116.316</v>
      </c>
      <c r="S211" s="197">
        <v>0</v>
      </c>
      <c r="T211" s="19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9" t="s">
        <v>147</v>
      </c>
      <c r="AT211" s="199" t="s">
        <v>143</v>
      </c>
      <c r="AU211" s="199" t="s">
        <v>94</v>
      </c>
      <c r="AY211" s="16" t="s">
        <v>141</v>
      </c>
      <c r="BE211" s="200">
        <f>IF(N211="základní",J211,0)</f>
        <v>0</v>
      </c>
      <c r="BF211" s="200">
        <f>IF(N211="snížená",J211,0)</f>
        <v>0</v>
      </c>
      <c r="BG211" s="200">
        <f>IF(N211="zákl. přenesená",J211,0)</f>
        <v>0</v>
      </c>
      <c r="BH211" s="200">
        <f>IF(N211="sníž. přenesená",J211,0)</f>
        <v>0</v>
      </c>
      <c r="BI211" s="200">
        <f>IF(N211="nulová",J211,0)</f>
        <v>0</v>
      </c>
      <c r="BJ211" s="16" t="s">
        <v>91</v>
      </c>
      <c r="BK211" s="200">
        <f>ROUND(I211*H211,2)</f>
        <v>0</v>
      </c>
      <c r="BL211" s="16" t="s">
        <v>147</v>
      </c>
      <c r="BM211" s="199" t="s">
        <v>549</v>
      </c>
    </row>
    <row r="212" spans="1:65" s="13" customFormat="1">
      <c r="B212" s="201"/>
      <c r="C212" s="202"/>
      <c r="D212" s="203" t="s">
        <v>149</v>
      </c>
      <c r="E212" s="204" t="s">
        <v>1</v>
      </c>
      <c r="F212" s="205" t="s">
        <v>461</v>
      </c>
      <c r="G212" s="202"/>
      <c r="H212" s="206">
        <v>247</v>
      </c>
      <c r="I212" s="207"/>
      <c r="J212" s="202"/>
      <c r="K212" s="202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149</v>
      </c>
      <c r="AU212" s="212" t="s">
        <v>94</v>
      </c>
      <c r="AV212" s="13" t="s">
        <v>94</v>
      </c>
      <c r="AW212" s="13" t="s">
        <v>40</v>
      </c>
      <c r="AX212" s="13" t="s">
        <v>83</v>
      </c>
      <c r="AY212" s="212" t="s">
        <v>141</v>
      </c>
    </row>
    <row r="213" spans="1:65" s="13" customFormat="1">
      <c r="B213" s="201"/>
      <c r="C213" s="202"/>
      <c r="D213" s="203" t="s">
        <v>149</v>
      </c>
      <c r="E213" s="204" t="s">
        <v>1</v>
      </c>
      <c r="F213" s="205" t="s">
        <v>462</v>
      </c>
      <c r="G213" s="202"/>
      <c r="H213" s="206">
        <v>112</v>
      </c>
      <c r="I213" s="207"/>
      <c r="J213" s="202"/>
      <c r="K213" s="202"/>
      <c r="L213" s="208"/>
      <c r="M213" s="209"/>
      <c r="N213" s="210"/>
      <c r="O213" s="210"/>
      <c r="P213" s="210"/>
      <c r="Q213" s="210"/>
      <c r="R213" s="210"/>
      <c r="S213" s="210"/>
      <c r="T213" s="211"/>
      <c r="AT213" s="212" t="s">
        <v>149</v>
      </c>
      <c r="AU213" s="212" t="s">
        <v>94</v>
      </c>
      <c r="AV213" s="13" t="s">
        <v>94</v>
      </c>
      <c r="AW213" s="13" t="s">
        <v>40</v>
      </c>
      <c r="AX213" s="13" t="s">
        <v>83</v>
      </c>
      <c r="AY213" s="212" t="s">
        <v>141</v>
      </c>
    </row>
    <row r="214" spans="1:65" s="14" customFormat="1">
      <c r="B214" s="213"/>
      <c r="C214" s="214"/>
      <c r="D214" s="203" t="s">
        <v>149</v>
      </c>
      <c r="E214" s="215" t="s">
        <v>1</v>
      </c>
      <c r="F214" s="216" t="s">
        <v>152</v>
      </c>
      <c r="G214" s="214"/>
      <c r="H214" s="217">
        <v>359</v>
      </c>
      <c r="I214" s="218"/>
      <c r="J214" s="214"/>
      <c r="K214" s="214"/>
      <c r="L214" s="219"/>
      <c r="M214" s="220"/>
      <c r="N214" s="221"/>
      <c r="O214" s="221"/>
      <c r="P214" s="221"/>
      <c r="Q214" s="221"/>
      <c r="R214" s="221"/>
      <c r="S214" s="221"/>
      <c r="T214" s="222"/>
      <c r="AT214" s="223" t="s">
        <v>149</v>
      </c>
      <c r="AU214" s="223" t="s">
        <v>94</v>
      </c>
      <c r="AV214" s="14" t="s">
        <v>147</v>
      </c>
      <c r="AW214" s="14" t="s">
        <v>40</v>
      </c>
      <c r="AX214" s="14" t="s">
        <v>91</v>
      </c>
      <c r="AY214" s="223" t="s">
        <v>141</v>
      </c>
    </row>
    <row r="215" spans="1:65" s="2" customFormat="1" ht="16.5" customHeight="1">
      <c r="A215" s="34"/>
      <c r="B215" s="35"/>
      <c r="C215" s="224" t="s">
        <v>304</v>
      </c>
      <c r="D215" s="224" t="s">
        <v>237</v>
      </c>
      <c r="E215" s="225" t="s">
        <v>305</v>
      </c>
      <c r="F215" s="226" t="s">
        <v>306</v>
      </c>
      <c r="G215" s="227" t="s">
        <v>228</v>
      </c>
      <c r="H215" s="228">
        <v>96.93</v>
      </c>
      <c r="I215" s="229"/>
      <c r="J215" s="230">
        <f>ROUND(I215*H215,2)</f>
        <v>0</v>
      </c>
      <c r="K215" s="226" t="s">
        <v>1035</v>
      </c>
      <c r="L215" s="231"/>
      <c r="M215" s="232" t="s">
        <v>1</v>
      </c>
      <c r="N215" s="233" t="s">
        <v>48</v>
      </c>
      <c r="O215" s="71"/>
      <c r="P215" s="197">
        <f>O215*H215</f>
        <v>0</v>
      </c>
      <c r="Q215" s="197">
        <v>1</v>
      </c>
      <c r="R215" s="197">
        <f>Q215*H215</f>
        <v>96.93</v>
      </c>
      <c r="S215" s="197">
        <v>0</v>
      </c>
      <c r="T215" s="19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9" t="s">
        <v>183</v>
      </c>
      <c r="AT215" s="199" t="s">
        <v>237</v>
      </c>
      <c r="AU215" s="199" t="s">
        <v>94</v>
      </c>
      <c r="AY215" s="16" t="s">
        <v>141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6" t="s">
        <v>91</v>
      </c>
      <c r="BK215" s="200">
        <f>ROUND(I215*H215,2)</f>
        <v>0</v>
      </c>
      <c r="BL215" s="16" t="s">
        <v>147</v>
      </c>
      <c r="BM215" s="199" t="s">
        <v>550</v>
      </c>
    </row>
    <row r="216" spans="1:65" s="13" customFormat="1">
      <c r="B216" s="201"/>
      <c r="C216" s="202"/>
      <c r="D216" s="203" t="s">
        <v>149</v>
      </c>
      <c r="E216" s="204" t="s">
        <v>1</v>
      </c>
      <c r="F216" s="205" t="s">
        <v>551</v>
      </c>
      <c r="G216" s="202"/>
      <c r="H216" s="206">
        <v>96.93</v>
      </c>
      <c r="I216" s="207"/>
      <c r="J216" s="202"/>
      <c r="K216" s="202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149</v>
      </c>
      <c r="AU216" s="212" t="s">
        <v>94</v>
      </c>
      <c r="AV216" s="13" t="s">
        <v>94</v>
      </c>
      <c r="AW216" s="13" t="s">
        <v>40</v>
      </c>
      <c r="AX216" s="13" t="s">
        <v>91</v>
      </c>
      <c r="AY216" s="212" t="s">
        <v>141</v>
      </c>
    </row>
    <row r="217" spans="1:65" s="2" customFormat="1" ht="16.5" customHeight="1">
      <c r="A217" s="34"/>
      <c r="B217" s="35"/>
      <c r="C217" s="188" t="s">
        <v>310</v>
      </c>
      <c r="D217" s="188" t="s">
        <v>143</v>
      </c>
      <c r="E217" s="189" t="s">
        <v>552</v>
      </c>
      <c r="F217" s="190" t="s">
        <v>553</v>
      </c>
      <c r="G217" s="191" t="s">
        <v>146</v>
      </c>
      <c r="H217" s="192">
        <v>8</v>
      </c>
      <c r="I217" s="193"/>
      <c r="J217" s="194">
        <f>ROUND(I217*H217,2)</f>
        <v>0</v>
      </c>
      <c r="K217" s="190" t="s">
        <v>1034</v>
      </c>
      <c r="L217" s="39"/>
      <c r="M217" s="195" t="s">
        <v>1</v>
      </c>
      <c r="N217" s="196" t="s">
        <v>48</v>
      </c>
      <c r="O217" s="71"/>
      <c r="P217" s="197">
        <f>O217*H217</f>
        <v>0</v>
      </c>
      <c r="Q217" s="197">
        <v>0</v>
      </c>
      <c r="R217" s="197">
        <f>Q217*H217</f>
        <v>0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147</v>
      </c>
      <c r="AT217" s="199" t="s">
        <v>143</v>
      </c>
      <c r="AU217" s="199" t="s">
        <v>94</v>
      </c>
      <c r="AY217" s="16" t="s">
        <v>141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6" t="s">
        <v>91</v>
      </c>
      <c r="BK217" s="200">
        <f>ROUND(I217*H217,2)</f>
        <v>0</v>
      </c>
      <c r="BL217" s="16" t="s">
        <v>147</v>
      </c>
      <c r="BM217" s="199" t="s">
        <v>554</v>
      </c>
    </row>
    <row r="218" spans="1:65" s="13" customFormat="1">
      <c r="B218" s="201"/>
      <c r="C218" s="202"/>
      <c r="D218" s="203" t="s">
        <v>149</v>
      </c>
      <c r="E218" s="204" t="s">
        <v>1</v>
      </c>
      <c r="F218" s="205" t="s">
        <v>545</v>
      </c>
      <c r="G218" s="202"/>
      <c r="H218" s="206">
        <v>8</v>
      </c>
      <c r="I218" s="207"/>
      <c r="J218" s="202"/>
      <c r="K218" s="202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149</v>
      </c>
      <c r="AU218" s="212" t="s">
        <v>94</v>
      </c>
      <c r="AV218" s="13" t="s">
        <v>94</v>
      </c>
      <c r="AW218" s="13" t="s">
        <v>40</v>
      </c>
      <c r="AX218" s="13" t="s">
        <v>91</v>
      </c>
      <c r="AY218" s="212" t="s">
        <v>141</v>
      </c>
    </row>
    <row r="219" spans="1:65" s="2" customFormat="1" ht="16.5" customHeight="1">
      <c r="A219" s="34"/>
      <c r="B219" s="35"/>
      <c r="C219" s="188" t="s">
        <v>314</v>
      </c>
      <c r="D219" s="188" t="s">
        <v>143</v>
      </c>
      <c r="E219" s="189" t="s">
        <v>555</v>
      </c>
      <c r="F219" s="190" t="s">
        <v>556</v>
      </c>
      <c r="G219" s="191" t="s">
        <v>146</v>
      </c>
      <c r="H219" s="192">
        <v>8</v>
      </c>
      <c r="I219" s="193"/>
      <c r="J219" s="194">
        <f>ROUND(I219*H219,2)</f>
        <v>0</v>
      </c>
      <c r="K219" s="190" t="s">
        <v>1034</v>
      </c>
      <c r="L219" s="39"/>
      <c r="M219" s="195" t="s">
        <v>1</v>
      </c>
      <c r="N219" s="196" t="s">
        <v>48</v>
      </c>
      <c r="O219" s="71"/>
      <c r="P219" s="197">
        <f>O219*H219</f>
        <v>0</v>
      </c>
      <c r="Q219" s="197">
        <v>0</v>
      </c>
      <c r="R219" s="197">
        <f>Q219*H219</f>
        <v>0</v>
      </c>
      <c r="S219" s="197">
        <v>0</v>
      </c>
      <c r="T219" s="19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9" t="s">
        <v>147</v>
      </c>
      <c r="AT219" s="199" t="s">
        <v>143</v>
      </c>
      <c r="AU219" s="199" t="s">
        <v>94</v>
      </c>
      <c r="AY219" s="16" t="s">
        <v>141</v>
      </c>
      <c r="BE219" s="200">
        <f>IF(N219="základní",J219,0)</f>
        <v>0</v>
      </c>
      <c r="BF219" s="200">
        <f>IF(N219="snížená",J219,0)</f>
        <v>0</v>
      </c>
      <c r="BG219" s="200">
        <f>IF(N219="zákl. přenesená",J219,0)</f>
        <v>0</v>
      </c>
      <c r="BH219" s="200">
        <f>IF(N219="sníž. přenesená",J219,0)</f>
        <v>0</v>
      </c>
      <c r="BI219" s="200">
        <f>IF(N219="nulová",J219,0)</f>
        <v>0</v>
      </c>
      <c r="BJ219" s="16" t="s">
        <v>91</v>
      </c>
      <c r="BK219" s="200">
        <f>ROUND(I219*H219,2)</f>
        <v>0</v>
      </c>
      <c r="BL219" s="16" t="s">
        <v>147</v>
      </c>
      <c r="BM219" s="199" t="s">
        <v>557</v>
      </c>
    </row>
    <row r="220" spans="1:65" s="13" customFormat="1">
      <c r="B220" s="201"/>
      <c r="C220" s="202"/>
      <c r="D220" s="203" t="s">
        <v>149</v>
      </c>
      <c r="E220" s="204" t="s">
        <v>1</v>
      </c>
      <c r="F220" s="205" t="s">
        <v>545</v>
      </c>
      <c r="G220" s="202"/>
      <c r="H220" s="206">
        <v>8</v>
      </c>
      <c r="I220" s="207"/>
      <c r="J220" s="202"/>
      <c r="K220" s="202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149</v>
      </c>
      <c r="AU220" s="212" t="s">
        <v>94</v>
      </c>
      <c r="AV220" s="13" t="s">
        <v>94</v>
      </c>
      <c r="AW220" s="13" t="s">
        <v>40</v>
      </c>
      <c r="AX220" s="13" t="s">
        <v>91</v>
      </c>
      <c r="AY220" s="212" t="s">
        <v>141</v>
      </c>
    </row>
    <row r="221" spans="1:65" s="2" customFormat="1" ht="21.75" customHeight="1">
      <c r="A221" s="34"/>
      <c r="B221" s="35"/>
      <c r="C221" s="188" t="s">
        <v>319</v>
      </c>
      <c r="D221" s="188" t="s">
        <v>143</v>
      </c>
      <c r="E221" s="189" t="s">
        <v>558</v>
      </c>
      <c r="F221" s="190" t="s">
        <v>559</v>
      </c>
      <c r="G221" s="191" t="s">
        <v>146</v>
      </c>
      <c r="H221" s="192">
        <v>8</v>
      </c>
      <c r="I221" s="193"/>
      <c r="J221" s="194">
        <f>ROUND(I221*H221,2)</f>
        <v>0</v>
      </c>
      <c r="K221" s="190" t="s">
        <v>1034</v>
      </c>
      <c r="L221" s="39"/>
      <c r="M221" s="195" t="s">
        <v>1</v>
      </c>
      <c r="N221" s="196" t="s">
        <v>48</v>
      </c>
      <c r="O221" s="71"/>
      <c r="P221" s="197">
        <f>O221*H221</f>
        <v>0</v>
      </c>
      <c r="Q221" s="197">
        <v>0</v>
      </c>
      <c r="R221" s="197">
        <f>Q221*H221</f>
        <v>0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147</v>
      </c>
      <c r="AT221" s="199" t="s">
        <v>143</v>
      </c>
      <c r="AU221" s="199" t="s">
        <v>94</v>
      </c>
      <c r="AY221" s="16" t="s">
        <v>141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6" t="s">
        <v>91</v>
      </c>
      <c r="BK221" s="200">
        <f>ROUND(I221*H221,2)</f>
        <v>0</v>
      </c>
      <c r="BL221" s="16" t="s">
        <v>147</v>
      </c>
      <c r="BM221" s="199" t="s">
        <v>560</v>
      </c>
    </row>
    <row r="222" spans="1:65" s="13" customFormat="1">
      <c r="B222" s="201"/>
      <c r="C222" s="202"/>
      <c r="D222" s="203" t="s">
        <v>149</v>
      </c>
      <c r="E222" s="204" t="s">
        <v>1</v>
      </c>
      <c r="F222" s="205" t="s">
        <v>545</v>
      </c>
      <c r="G222" s="202"/>
      <c r="H222" s="206">
        <v>8</v>
      </c>
      <c r="I222" s="207"/>
      <c r="J222" s="202"/>
      <c r="K222" s="202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149</v>
      </c>
      <c r="AU222" s="212" t="s">
        <v>94</v>
      </c>
      <c r="AV222" s="13" t="s">
        <v>94</v>
      </c>
      <c r="AW222" s="13" t="s">
        <v>40</v>
      </c>
      <c r="AX222" s="13" t="s">
        <v>91</v>
      </c>
      <c r="AY222" s="212" t="s">
        <v>141</v>
      </c>
    </row>
    <row r="223" spans="1:65" s="2" customFormat="1" ht="16.5" customHeight="1">
      <c r="A223" s="34"/>
      <c r="B223" s="35"/>
      <c r="C223" s="188" t="s">
        <v>324</v>
      </c>
      <c r="D223" s="188" t="s">
        <v>143</v>
      </c>
      <c r="E223" s="189" t="s">
        <v>561</v>
      </c>
      <c r="F223" s="190" t="s">
        <v>562</v>
      </c>
      <c r="G223" s="191" t="s">
        <v>146</v>
      </c>
      <c r="H223" s="192">
        <v>8</v>
      </c>
      <c r="I223" s="193"/>
      <c r="J223" s="194">
        <f>ROUND(I223*H223,2)</f>
        <v>0</v>
      </c>
      <c r="K223" s="190" t="s">
        <v>1034</v>
      </c>
      <c r="L223" s="39"/>
      <c r="M223" s="195" t="s">
        <v>1</v>
      </c>
      <c r="N223" s="196" t="s">
        <v>48</v>
      </c>
      <c r="O223" s="71"/>
      <c r="P223" s="197">
        <f>O223*H223</f>
        <v>0</v>
      </c>
      <c r="Q223" s="197">
        <v>0</v>
      </c>
      <c r="R223" s="197">
        <f>Q223*H223</f>
        <v>0</v>
      </c>
      <c r="S223" s="197">
        <v>0</v>
      </c>
      <c r="T223" s="19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9" t="s">
        <v>147</v>
      </c>
      <c r="AT223" s="199" t="s">
        <v>143</v>
      </c>
      <c r="AU223" s="199" t="s">
        <v>94</v>
      </c>
      <c r="AY223" s="16" t="s">
        <v>141</v>
      </c>
      <c r="BE223" s="200">
        <f>IF(N223="základní",J223,0)</f>
        <v>0</v>
      </c>
      <c r="BF223" s="200">
        <f>IF(N223="snížená",J223,0)</f>
        <v>0</v>
      </c>
      <c r="BG223" s="200">
        <f>IF(N223="zákl. přenesená",J223,0)</f>
        <v>0</v>
      </c>
      <c r="BH223" s="200">
        <f>IF(N223="sníž. přenesená",J223,0)</f>
        <v>0</v>
      </c>
      <c r="BI223" s="200">
        <f>IF(N223="nulová",J223,0)</f>
        <v>0</v>
      </c>
      <c r="BJ223" s="16" t="s">
        <v>91</v>
      </c>
      <c r="BK223" s="200">
        <f>ROUND(I223*H223,2)</f>
        <v>0</v>
      </c>
      <c r="BL223" s="16" t="s">
        <v>147</v>
      </c>
      <c r="BM223" s="199" t="s">
        <v>563</v>
      </c>
    </row>
    <row r="224" spans="1:65" s="13" customFormat="1">
      <c r="B224" s="201"/>
      <c r="C224" s="202"/>
      <c r="D224" s="203" t="s">
        <v>149</v>
      </c>
      <c r="E224" s="204" t="s">
        <v>1</v>
      </c>
      <c r="F224" s="205" t="s">
        <v>545</v>
      </c>
      <c r="G224" s="202"/>
      <c r="H224" s="206">
        <v>8</v>
      </c>
      <c r="I224" s="207"/>
      <c r="J224" s="202"/>
      <c r="K224" s="202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149</v>
      </c>
      <c r="AU224" s="212" t="s">
        <v>94</v>
      </c>
      <c r="AV224" s="13" t="s">
        <v>94</v>
      </c>
      <c r="AW224" s="13" t="s">
        <v>40</v>
      </c>
      <c r="AX224" s="13" t="s">
        <v>91</v>
      </c>
      <c r="AY224" s="212" t="s">
        <v>141</v>
      </c>
    </row>
    <row r="225" spans="1:65" s="2" customFormat="1" ht="16.5" customHeight="1">
      <c r="A225" s="34"/>
      <c r="B225" s="35"/>
      <c r="C225" s="188" t="s">
        <v>330</v>
      </c>
      <c r="D225" s="188" t="s">
        <v>143</v>
      </c>
      <c r="E225" s="189" t="s">
        <v>564</v>
      </c>
      <c r="F225" s="190" t="s">
        <v>565</v>
      </c>
      <c r="G225" s="191" t="s">
        <v>146</v>
      </c>
      <c r="H225" s="192">
        <v>8</v>
      </c>
      <c r="I225" s="193"/>
      <c r="J225" s="194">
        <f>ROUND(I225*H225,2)</f>
        <v>0</v>
      </c>
      <c r="K225" s="190" t="s">
        <v>1034</v>
      </c>
      <c r="L225" s="39"/>
      <c r="M225" s="195" t="s">
        <v>1</v>
      </c>
      <c r="N225" s="196" t="s">
        <v>48</v>
      </c>
      <c r="O225" s="71"/>
      <c r="P225" s="197">
        <f>O225*H225</f>
        <v>0</v>
      </c>
      <c r="Q225" s="197">
        <v>0</v>
      </c>
      <c r="R225" s="197">
        <f>Q225*H225</f>
        <v>0</v>
      </c>
      <c r="S225" s="197">
        <v>0</v>
      </c>
      <c r="T225" s="19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9" t="s">
        <v>147</v>
      </c>
      <c r="AT225" s="199" t="s">
        <v>143</v>
      </c>
      <c r="AU225" s="199" t="s">
        <v>94</v>
      </c>
      <c r="AY225" s="16" t="s">
        <v>141</v>
      </c>
      <c r="BE225" s="200">
        <f>IF(N225="základní",J225,0)</f>
        <v>0</v>
      </c>
      <c r="BF225" s="200">
        <f>IF(N225="snížená",J225,0)</f>
        <v>0</v>
      </c>
      <c r="BG225" s="200">
        <f>IF(N225="zákl. přenesená",J225,0)</f>
        <v>0</v>
      </c>
      <c r="BH225" s="200">
        <f>IF(N225="sníž. přenesená",J225,0)</f>
        <v>0</v>
      </c>
      <c r="BI225" s="200">
        <f>IF(N225="nulová",J225,0)</f>
        <v>0</v>
      </c>
      <c r="BJ225" s="16" t="s">
        <v>91</v>
      </c>
      <c r="BK225" s="200">
        <f>ROUND(I225*H225,2)</f>
        <v>0</v>
      </c>
      <c r="BL225" s="16" t="s">
        <v>147</v>
      </c>
      <c r="BM225" s="199" t="s">
        <v>566</v>
      </c>
    </row>
    <row r="226" spans="1:65" s="13" customFormat="1">
      <c r="B226" s="201"/>
      <c r="C226" s="202"/>
      <c r="D226" s="203" t="s">
        <v>149</v>
      </c>
      <c r="E226" s="204" t="s">
        <v>1</v>
      </c>
      <c r="F226" s="205" t="s">
        <v>545</v>
      </c>
      <c r="G226" s="202"/>
      <c r="H226" s="206">
        <v>8</v>
      </c>
      <c r="I226" s="207"/>
      <c r="J226" s="202"/>
      <c r="K226" s="202"/>
      <c r="L226" s="208"/>
      <c r="M226" s="209"/>
      <c r="N226" s="210"/>
      <c r="O226" s="210"/>
      <c r="P226" s="210"/>
      <c r="Q226" s="210"/>
      <c r="R226" s="210"/>
      <c r="S226" s="210"/>
      <c r="T226" s="211"/>
      <c r="AT226" s="212" t="s">
        <v>149</v>
      </c>
      <c r="AU226" s="212" t="s">
        <v>94</v>
      </c>
      <c r="AV226" s="13" t="s">
        <v>94</v>
      </c>
      <c r="AW226" s="13" t="s">
        <v>40</v>
      </c>
      <c r="AX226" s="13" t="s">
        <v>91</v>
      </c>
      <c r="AY226" s="212" t="s">
        <v>141</v>
      </c>
    </row>
    <row r="227" spans="1:65" s="2" customFormat="1" ht="16.5" customHeight="1">
      <c r="A227" s="34"/>
      <c r="B227" s="35"/>
      <c r="C227" s="188" t="s">
        <v>335</v>
      </c>
      <c r="D227" s="188" t="s">
        <v>143</v>
      </c>
      <c r="E227" s="189" t="s">
        <v>567</v>
      </c>
      <c r="F227" s="190" t="s">
        <v>568</v>
      </c>
      <c r="G227" s="191" t="s">
        <v>146</v>
      </c>
      <c r="H227" s="192">
        <v>4</v>
      </c>
      <c r="I227" s="193"/>
      <c r="J227" s="194">
        <f>ROUND(I227*H227,2)</f>
        <v>0</v>
      </c>
      <c r="K227" s="190" t="s">
        <v>1034</v>
      </c>
      <c r="L227" s="39"/>
      <c r="M227" s="195" t="s">
        <v>1</v>
      </c>
      <c r="N227" s="196" t="s">
        <v>48</v>
      </c>
      <c r="O227" s="71"/>
      <c r="P227" s="197">
        <f>O227*H227</f>
        <v>0</v>
      </c>
      <c r="Q227" s="197">
        <v>0.19536000000000001</v>
      </c>
      <c r="R227" s="197">
        <f>Q227*H227</f>
        <v>0.78144000000000002</v>
      </c>
      <c r="S227" s="197">
        <v>0</v>
      </c>
      <c r="T227" s="19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9" t="s">
        <v>147</v>
      </c>
      <c r="AT227" s="199" t="s">
        <v>143</v>
      </c>
      <c r="AU227" s="199" t="s">
        <v>94</v>
      </c>
      <c r="AY227" s="16" t="s">
        <v>141</v>
      </c>
      <c r="BE227" s="200">
        <f>IF(N227="základní",J227,0)</f>
        <v>0</v>
      </c>
      <c r="BF227" s="200">
        <f>IF(N227="snížená",J227,0)</f>
        <v>0</v>
      </c>
      <c r="BG227" s="200">
        <f>IF(N227="zákl. přenesená",J227,0)</f>
        <v>0</v>
      </c>
      <c r="BH227" s="200">
        <f>IF(N227="sníž. přenesená",J227,0)</f>
        <v>0</v>
      </c>
      <c r="BI227" s="200">
        <f>IF(N227="nulová",J227,0)</f>
        <v>0</v>
      </c>
      <c r="BJ227" s="16" t="s">
        <v>91</v>
      </c>
      <c r="BK227" s="200">
        <f>ROUND(I227*H227,2)</f>
        <v>0</v>
      </c>
      <c r="BL227" s="16" t="s">
        <v>147</v>
      </c>
      <c r="BM227" s="199" t="s">
        <v>569</v>
      </c>
    </row>
    <row r="228" spans="1:65" s="13" customFormat="1">
      <c r="B228" s="201"/>
      <c r="C228" s="202"/>
      <c r="D228" s="203" t="s">
        <v>149</v>
      </c>
      <c r="E228" s="204" t="s">
        <v>1</v>
      </c>
      <c r="F228" s="205" t="s">
        <v>570</v>
      </c>
      <c r="G228" s="202"/>
      <c r="H228" s="206">
        <v>4</v>
      </c>
      <c r="I228" s="207"/>
      <c r="J228" s="202"/>
      <c r="K228" s="202"/>
      <c r="L228" s="208"/>
      <c r="M228" s="209"/>
      <c r="N228" s="210"/>
      <c r="O228" s="210"/>
      <c r="P228" s="210"/>
      <c r="Q228" s="210"/>
      <c r="R228" s="210"/>
      <c r="S228" s="210"/>
      <c r="T228" s="211"/>
      <c r="AT228" s="212" t="s">
        <v>149</v>
      </c>
      <c r="AU228" s="212" t="s">
        <v>94</v>
      </c>
      <c r="AV228" s="13" t="s">
        <v>94</v>
      </c>
      <c r="AW228" s="13" t="s">
        <v>40</v>
      </c>
      <c r="AX228" s="13" t="s">
        <v>91</v>
      </c>
      <c r="AY228" s="212" t="s">
        <v>141</v>
      </c>
    </row>
    <row r="229" spans="1:65" s="2" customFormat="1" ht="16.5" customHeight="1">
      <c r="A229" s="34"/>
      <c r="B229" s="35"/>
      <c r="C229" s="224" t="s">
        <v>334</v>
      </c>
      <c r="D229" s="224" t="s">
        <v>237</v>
      </c>
      <c r="E229" s="225" t="s">
        <v>571</v>
      </c>
      <c r="F229" s="226" t="s">
        <v>572</v>
      </c>
      <c r="G229" s="227" t="s">
        <v>146</v>
      </c>
      <c r="H229" s="228">
        <v>4</v>
      </c>
      <c r="I229" s="229"/>
      <c r="J229" s="230">
        <f>ROUND(I229*H229,2)</f>
        <v>0</v>
      </c>
      <c r="K229" s="226" t="s">
        <v>1035</v>
      </c>
      <c r="L229" s="231"/>
      <c r="M229" s="232" t="s">
        <v>1</v>
      </c>
      <c r="N229" s="233" t="s">
        <v>48</v>
      </c>
      <c r="O229" s="71"/>
      <c r="P229" s="197">
        <f>O229*H229</f>
        <v>0</v>
      </c>
      <c r="Q229" s="197">
        <v>0.222</v>
      </c>
      <c r="R229" s="197">
        <f>Q229*H229</f>
        <v>0.88800000000000001</v>
      </c>
      <c r="S229" s="197">
        <v>0</v>
      </c>
      <c r="T229" s="19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9" t="s">
        <v>183</v>
      </c>
      <c r="AT229" s="199" t="s">
        <v>237</v>
      </c>
      <c r="AU229" s="199" t="s">
        <v>94</v>
      </c>
      <c r="AY229" s="16" t="s">
        <v>141</v>
      </c>
      <c r="BE229" s="200">
        <f>IF(N229="základní",J229,0)</f>
        <v>0</v>
      </c>
      <c r="BF229" s="200">
        <f>IF(N229="snížená",J229,0)</f>
        <v>0</v>
      </c>
      <c r="BG229" s="200">
        <f>IF(N229="zákl. přenesená",J229,0)</f>
        <v>0</v>
      </c>
      <c r="BH229" s="200">
        <f>IF(N229="sníž. přenesená",J229,0)</f>
        <v>0</v>
      </c>
      <c r="BI229" s="200">
        <f>IF(N229="nulová",J229,0)</f>
        <v>0</v>
      </c>
      <c r="BJ229" s="16" t="s">
        <v>91</v>
      </c>
      <c r="BK229" s="200">
        <f>ROUND(I229*H229,2)</f>
        <v>0</v>
      </c>
      <c r="BL229" s="16" t="s">
        <v>147</v>
      </c>
      <c r="BM229" s="199" t="s">
        <v>573</v>
      </c>
    </row>
    <row r="230" spans="1:65" s="13" customFormat="1">
      <c r="B230" s="201"/>
      <c r="C230" s="202"/>
      <c r="D230" s="203" t="s">
        <v>149</v>
      </c>
      <c r="E230" s="204" t="s">
        <v>1</v>
      </c>
      <c r="F230" s="205" t="s">
        <v>574</v>
      </c>
      <c r="G230" s="202"/>
      <c r="H230" s="206">
        <v>4</v>
      </c>
      <c r="I230" s="207"/>
      <c r="J230" s="202"/>
      <c r="K230" s="202"/>
      <c r="L230" s="208"/>
      <c r="M230" s="209"/>
      <c r="N230" s="210"/>
      <c r="O230" s="210"/>
      <c r="P230" s="210"/>
      <c r="Q230" s="210"/>
      <c r="R230" s="210"/>
      <c r="S230" s="210"/>
      <c r="T230" s="211"/>
      <c r="AT230" s="212" t="s">
        <v>149</v>
      </c>
      <c r="AU230" s="212" t="s">
        <v>94</v>
      </c>
      <c r="AV230" s="13" t="s">
        <v>94</v>
      </c>
      <c r="AW230" s="13" t="s">
        <v>40</v>
      </c>
      <c r="AX230" s="13" t="s">
        <v>91</v>
      </c>
      <c r="AY230" s="212" t="s">
        <v>141</v>
      </c>
    </row>
    <row r="231" spans="1:65" s="12" customFormat="1" ht="22.9" customHeight="1">
      <c r="B231" s="172"/>
      <c r="C231" s="173"/>
      <c r="D231" s="174" t="s">
        <v>82</v>
      </c>
      <c r="E231" s="186" t="s">
        <v>183</v>
      </c>
      <c r="F231" s="186" t="s">
        <v>309</v>
      </c>
      <c r="G231" s="173"/>
      <c r="H231" s="173"/>
      <c r="I231" s="176"/>
      <c r="J231" s="187">
        <f>BK231</f>
        <v>0</v>
      </c>
      <c r="K231" s="173"/>
      <c r="L231" s="178"/>
      <c r="M231" s="179"/>
      <c r="N231" s="180"/>
      <c r="O231" s="180"/>
      <c r="P231" s="181">
        <f>SUM(P232:P347)</f>
        <v>0</v>
      </c>
      <c r="Q231" s="180"/>
      <c r="R231" s="181">
        <f>SUM(R232:R347)</f>
        <v>8.1862604000000001</v>
      </c>
      <c r="S231" s="180"/>
      <c r="T231" s="182">
        <f>SUM(T232:T347)</f>
        <v>0.96383999999999992</v>
      </c>
      <c r="AR231" s="183" t="s">
        <v>91</v>
      </c>
      <c r="AT231" s="184" t="s">
        <v>82</v>
      </c>
      <c r="AU231" s="184" t="s">
        <v>91</v>
      </c>
      <c r="AY231" s="183" t="s">
        <v>141</v>
      </c>
      <c r="BK231" s="185">
        <f>SUM(BK232:BK347)</f>
        <v>0</v>
      </c>
    </row>
    <row r="232" spans="1:65" s="2" customFormat="1" ht="16.5" customHeight="1">
      <c r="A232" s="34"/>
      <c r="B232" s="35"/>
      <c r="C232" s="188" t="s">
        <v>342</v>
      </c>
      <c r="D232" s="188" t="s">
        <v>143</v>
      </c>
      <c r="E232" s="189" t="s">
        <v>575</v>
      </c>
      <c r="F232" s="190" t="s">
        <v>576</v>
      </c>
      <c r="G232" s="191" t="s">
        <v>273</v>
      </c>
      <c r="H232" s="192">
        <v>1</v>
      </c>
      <c r="I232" s="193"/>
      <c r="J232" s="194">
        <f>ROUND(I232*H232,2)</f>
        <v>0</v>
      </c>
      <c r="K232" s="190" t="s">
        <v>1034</v>
      </c>
      <c r="L232" s="39"/>
      <c r="M232" s="195" t="s">
        <v>1</v>
      </c>
      <c r="N232" s="196" t="s">
        <v>48</v>
      </c>
      <c r="O232" s="71"/>
      <c r="P232" s="197">
        <f>O232*H232</f>
        <v>0</v>
      </c>
      <c r="Q232" s="197">
        <v>0</v>
      </c>
      <c r="R232" s="197">
        <f>Q232*H232</f>
        <v>0</v>
      </c>
      <c r="S232" s="197">
        <v>0</v>
      </c>
      <c r="T232" s="19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9" t="s">
        <v>147</v>
      </c>
      <c r="AT232" s="199" t="s">
        <v>143</v>
      </c>
      <c r="AU232" s="199" t="s">
        <v>94</v>
      </c>
      <c r="AY232" s="16" t="s">
        <v>141</v>
      </c>
      <c r="BE232" s="200">
        <f>IF(N232="základní",J232,0)</f>
        <v>0</v>
      </c>
      <c r="BF232" s="200">
        <f>IF(N232="snížená",J232,0)</f>
        <v>0</v>
      </c>
      <c r="BG232" s="200">
        <f>IF(N232="zákl. přenesená",J232,0)</f>
        <v>0</v>
      </c>
      <c r="BH232" s="200">
        <f>IF(N232="sníž. přenesená",J232,0)</f>
        <v>0</v>
      </c>
      <c r="BI232" s="200">
        <f>IF(N232="nulová",J232,0)</f>
        <v>0</v>
      </c>
      <c r="BJ232" s="16" t="s">
        <v>91</v>
      </c>
      <c r="BK232" s="200">
        <f>ROUND(I232*H232,2)</f>
        <v>0</v>
      </c>
      <c r="BL232" s="16" t="s">
        <v>147</v>
      </c>
      <c r="BM232" s="199" t="s">
        <v>577</v>
      </c>
    </row>
    <row r="233" spans="1:65" s="13" customFormat="1">
      <c r="B233" s="201"/>
      <c r="C233" s="202"/>
      <c r="D233" s="203" t="s">
        <v>149</v>
      </c>
      <c r="E233" s="204" t="s">
        <v>1</v>
      </c>
      <c r="F233" s="205" t="s">
        <v>578</v>
      </c>
      <c r="G233" s="202"/>
      <c r="H233" s="206">
        <v>1</v>
      </c>
      <c r="I233" s="207"/>
      <c r="J233" s="202"/>
      <c r="K233" s="202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149</v>
      </c>
      <c r="AU233" s="212" t="s">
        <v>94</v>
      </c>
      <c r="AV233" s="13" t="s">
        <v>94</v>
      </c>
      <c r="AW233" s="13" t="s">
        <v>40</v>
      </c>
      <c r="AX233" s="13" t="s">
        <v>91</v>
      </c>
      <c r="AY233" s="212" t="s">
        <v>141</v>
      </c>
    </row>
    <row r="234" spans="1:65" s="2" customFormat="1" ht="16.5" customHeight="1">
      <c r="A234" s="34"/>
      <c r="B234" s="35"/>
      <c r="C234" s="188" t="s">
        <v>346</v>
      </c>
      <c r="D234" s="188" t="s">
        <v>143</v>
      </c>
      <c r="E234" s="189" t="s">
        <v>579</v>
      </c>
      <c r="F234" s="190" t="s">
        <v>580</v>
      </c>
      <c r="G234" s="191" t="s">
        <v>273</v>
      </c>
      <c r="H234" s="192">
        <v>1</v>
      </c>
      <c r="I234" s="193"/>
      <c r="J234" s="194">
        <f>ROUND(I234*H234,2)</f>
        <v>0</v>
      </c>
      <c r="K234" s="190" t="s">
        <v>1034</v>
      </c>
      <c r="L234" s="39"/>
      <c r="M234" s="195" t="s">
        <v>1</v>
      </c>
      <c r="N234" s="196" t="s">
        <v>48</v>
      </c>
      <c r="O234" s="71"/>
      <c r="P234" s="197">
        <f>O234*H234</f>
        <v>0</v>
      </c>
      <c r="Q234" s="197">
        <v>0</v>
      </c>
      <c r="R234" s="197">
        <f>Q234*H234</f>
        <v>0</v>
      </c>
      <c r="S234" s="197">
        <v>0</v>
      </c>
      <c r="T234" s="19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9" t="s">
        <v>147</v>
      </c>
      <c r="AT234" s="199" t="s">
        <v>143</v>
      </c>
      <c r="AU234" s="199" t="s">
        <v>94</v>
      </c>
      <c r="AY234" s="16" t="s">
        <v>141</v>
      </c>
      <c r="BE234" s="200">
        <f>IF(N234="základní",J234,0)</f>
        <v>0</v>
      </c>
      <c r="BF234" s="200">
        <f>IF(N234="snížená",J234,0)</f>
        <v>0</v>
      </c>
      <c r="BG234" s="200">
        <f>IF(N234="zákl. přenesená",J234,0)</f>
        <v>0</v>
      </c>
      <c r="BH234" s="200">
        <f>IF(N234="sníž. přenesená",J234,0)</f>
        <v>0</v>
      </c>
      <c r="BI234" s="200">
        <f>IF(N234="nulová",J234,0)</f>
        <v>0</v>
      </c>
      <c r="BJ234" s="16" t="s">
        <v>91</v>
      </c>
      <c r="BK234" s="200">
        <f>ROUND(I234*H234,2)</f>
        <v>0</v>
      </c>
      <c r="BL234" s="16" t="s">
        <v>147</v>
      </c>
      <c r="BM234" s="199" t="s">
        <v>581</v>
      </c>
    </row>
    <row r="235" spans="1:65" s="13" customFormat="1">
      <c r="B235" s="201"/>
      <c r="C235" s="202"/>
      <c r="D235" s="203" t="s">
        <v>149</v>
      </c>
      <c r="E235" s="204" t="s">
        <v>1</v>
      </c>
      <c r="F235" s="205" t="s">
        <v>582</v>
      </c>
      <c r="G235" s="202"/>
      <c r="H235" s="206">
        <v>1</v>
      </c>
      <c r="I235" s="207"/>
      <c r="J235" s="202"/>
      <c r="K235" s="202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149</v>
      </c>
      <c r="AU235" s="212" t="s">
        <v>94</v>
      </c>
      <c r="AV235" s="13" t="s">
        <v>94</v>
      </c>
      <c r="AW235" s="13" t="s">
        <v>40</v>
      </c>
      <c r="AX235" s="13" t="s">
        <v>91</v>
      </c>
      <c r="AY235" s="212" t="s">
        <v>141</v>
      </c>
    </row>
    <row r="236" spans="1:65" s="2" customFormat="1" ht="16.5" customHeight="1">
      <c r="A236" s="34"/>
      <c r="B236" s="35"/>
      <c r="C236" s="188" t="s">
        <v>350</v>
      </c>
      <c r="D236" s="188" t="s">
        <v>143</v>
      </c>
      <c r="E236" s="189" t="s">
        <v>583</v>
      </c>
      <c r="F236" s="190" t="s">
        <v>584</v>
      </c>
      <c r="G236" s="191" t="s">
        <v>170</v>
      </c>
      <c r="H236" s="192">
        <v>20</v>
      </c>
      <c r="I236" s="193"/>
      <c r="J236" s="194">
        <f>ROUND(I236*H236,2)</f>
        <v>0</v>
      </c>
      <c r="K236" s="190" t="s">
        <v>1034</v>
      </c>
      <c r="L236" s="39"/>
      <c r="M236" s="195" t="s">
        <v>1</v>
      </c>
      <c r="N236" s="196" t="s">
        <v>48</v>
      </c>
      <c r="O236" s="71"/>
      <c r="P236" s="197">
        <f>O236*H236</f>
        <v>0</v>
      </c>
      <c r="Q236" s="197">
        <v>0</v>
      </c>
      <c r="R236" s="197">
        <f>Q236*H236</f>
        <v>0</v>
      </c>
      <c r="S236" s="197">
        <v>4.3999999999999997E-2</v>
      </c>
      <c r="T236" s="198">
        <f>S236*H236</f>
        <v>0.87999999999999989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9" t="s">
        <v>147</v>
      </c>
      <c r="AT236" s="199" t="s">
        <v>143</v>
      </c>
      <c r="AU236" s="199" t="s">
        <v>94</v>
      </c>
      <c r="AY236" s="16" t="s">
        <v>141</v>
      </c>
      <c r="BE236" s="200">
        <f>IF(N236="základní",J236,0)</f>
        <v>0</v>
      </c>
      <c r="BF236" s="200">
        <f>IF(N236="snížená",J236,0)</f>
        <v>0</v>
      </c>
      <c r="BG236" s="200">
        <f>IF(N236="zákl. přenesená",J236,0)</f>
        <v>0</v>
      </c>
      <c r="BH236" s="200">
        <f>IF(N236="sníž. přenesená",J236,0)</f>
        <v>0</v>
      </c>
      <c r="BI236" s="200">
        <f>IF(N236="nulová",J236,0)</f>
        <v>0</v>
      </c>
      <c r="BJ236" s="16" t="s">
        <v>91</v>
      </c>
      <c r="BK236" s="200">
        <f>ROUND(I236*H236,2)</f>
        <v>0</v>
      </c>
      <c r="BL236" s="16" t="s">
        <v>147</v>
      </c>
      <c r="BM236" s="199" t="s">
        <v>585</v>
      </c>
    </row>
    <row r="237" spans="1:65" s="13" customFormat="1">
      <c r="B237" s="201"/>
      <c r="C237" s="202"/>
      <c r="D237" s="203" t="s">
        <v>149</v>
      </c>
      <c r="E237" s="204" t="s">
        <v>1</v>
      </c>
      <c r="F237" s="205" t="s">
        <v>586</v>
      </c>
      <c r="G237" s="202"/>
      <c r="H237" s="206">
        <v>20</v>
      </c>
      <c r="I237" s="207"/>
      <c r="J237" s="202"/>
      <c r="K237" s="202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149</v>
      </c>
      <c r="AU237" s="212" t="s">
        <v>94</v>
      </c>
      <c r="AV237" s="13" t="s">
        <v>94</v>
      </c>
      <c r="AW237" s="13" t="s">
        <v>40</v>
      </c>
      <c r="AX237" s="13" t="s">
        <v>91</v>
      </c>
      <c r="AY237" s="212" t="s">
        <v>141</v>
      </c>
    </row>
    <row r="238" spans="1:65" s="2" customFormat="1" ht="16.5" customHeight="1">
      <c r="A238" s="34"/>
      <c r="B238" s="35"/>
      <c r="C238" s="188" t="s">
        <v>354</v>
      </c>
      <c r="D238" s="188" t="s">
        <v>143</v>
      </c>
      <c r="E238" s="189" t="s">
        <v>587</v>
      </c>
      <c r="F238" s="190" t="s">
        <v>588</v>
      </c>
      <c r="G238" s="191" t="s">
        <v>273</v>
      </c>
      <c r="H238" s="192">
        <v>5</v>
      </c>
      <c r="I238" s="193"/>
      <c r="J238" s="194">
        <f>ROUND(I238*H238,2)</f>
        <v>0</v>
      </c>
      <c r="K238" s="190" t="s">
        <v>1034</v>
      </c>
      <c r="L238" s="39"/>
      <c r="M238" s="195" t="s">
        <v>1</v>
      </c>
      <c r="N238" s="196" t="s">
        <v>48</v>
      </c>
      <c r="O238" s="71"/>
      <c r="P238" s="197">
        <f>O238*H238</f>
        <v>0</v>
      </c>
      <c r="Q238" s="197">
        <v>1.67E-3</v>
      </c>
      <c r="R238" s="197">
        <f>Q238*H238</f>
        <v>8.3499999999999998E-3</v>
      </c>
      <c r="S238" s="197">
        <v>0</v>
      </c>
      <c r="T238" s="19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9" t="s">
        <v>147</v>
      </c>
      <c r="AT238" s="199" t="s">
        <v>143</v>
      </c>
      <c r="AU238" s="199" t="s">
        <v>94</v>
      </c>
      <c r="AY238" s="16" t="s">
        <v>141</v>
      </c>
      <c r="BE238" s="200">
        <f>IF(N238="základní",J238,0)</f>
        <v>0</v>
      </c>
      <c r="BF238" s="200">
        <f>IF(N238="snížená",J238,0)</f>
        <v>0</v>
      </c>
      <c r="BG238" s="200">
        <f>IF(N238="zákl. přenesená",J238,0)</f>
        <v>0</v>
      </c>
      <c r="BH238" s="200">
        <f>IF(N238="sníž. přenesená",J238,0)</f>
        <v>0</v>
      </c>
      <c r="BI238" s="200">
        <f>IF(N238="nulová",J238,0)</f>
        <v>0</v>
      </c>
      <c r="BJ238" s="16" t="s">
        <v>91</v>
      </c>
      <c r="BK238" s="200">
        <f>ROUND(I238*H238,2)</f>
        <v>0</v>
      </c>
      <c r="BL238" s="16" t="s">
        <v>147</v>
      </c>
      <c r="BM238" s="199" t="s">
        <v>589</v>
      </c>
    </row>
    <row r="239" spans="1:65" s="13" customFormat="1">
      <c r="B239" s="201"/>
      <c r="C239" s="202"/>
      <c r="D239" s="203" t="s">
        <v>149</v>
      </c>
      <c r="E239" s="204" t="s">
        <v>1</v>
      </c>
      <c r="F239" s="205" t="s">
        <v>590</v>
      </c>
      <c r="G239" s="202"/>
      <c r="H239" s="206">
        <v>5</v>
      </c>
      <c r="I239" s="207"/>
      <c r="J239" s="202"/>
      <c r="K239" s="202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149</v>
      </c>
      <c r="AU239" s="212" t="s">
        <v>94</v>
      </c>
      <c r="AV239" s="13" t="s">
        <v>94</v>
      </c>
      <c r="AW239" s="13" t="s">
        <v>40</v>
      </c>
      <c r="AX239" s="13" t="s">
        <v>91</v>
      </c>
      <c r="AY239" s="212" t="s">
        <v>141</v>
      </c>
    </row>
    <row r="240" spans="1:65" s="2" customFormat="1" ht="16.5" customHeight="1">
      <c r="A240" s="34"/>
      <c r="B240" s="35"/>
      <c r="C240" s="224" t="s">
        <v>359</v>
      </c>
      <c r="D240" s="224" t="s">
        <v>237</v>
      </c>
      <c r="E240" s="225" t="s">
        <v>591</v>
      </c>
      <c r="F240" s="226" t="s">
        <v>592</v>
      </c>
      <c r="G240" s="227" t="s">
        <v>273</v>
      </c>
      <c r="H240" s="228">
        <v>2</v>
      </c>
      <c r="I240" s="229"/>
      <c r="J240" s="230">
        <f>ROUND(I240*H240,2)</f>
        <v>0</v>
      </c>
      <c r="K240" s="226" t="s">
        <v>1035</v>
      </c>
      <c r="L240" s="231"/>
      <c r="M240" s="232" t="s">
        <v>1</v>
      </c>
      <c r="N240" s="233" t="s">
        <v>48</v>
      </c>
      <c r="O240" s="71"/>
      <c r="P240" s="197">
        <f>O240*H240</f>
        <v>0</v>
      </c>
      <c r="Q240" s="197">
        <v>1.2200000000000001E-2</v>
      </c>
      <c r="R240" s="197">
        <f>Q240*H240</f>
        <v>2.4400000000000002E-2</v>
      </c>
      <c r="S240" s="197">
        <v>0</v>
      </c>
      <c r="T240" s="19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9" t="s">
        <v>183</v>
      </c>
      <c r="AT240" s="199" t="s">
        <v>237</v>
      </c>
      <c r="AU240" s="199" t="s">
        <v>94</v>
      </c>
      <c r="AY240" s="16" t="s">
        <v>141</v>
      </c>
      <c r="BE240" s="200">
        <f>IF(N240="základní",J240,0)</f>
        <v>0</v>
      </c>
      <c r="BF240" s="200">
        <f>IF(N240="snížená",J240,0)</f>
        <v>0</v>
      </c>
      <c r="BG240" s="200">
        <f>IF(N240="zákl. přenesená",J240,0)</f>
        <v>0</v>
      </c>
      <c r="BH240" s="200">
        <f>IF(N240="sníž. přenesená",J240,0)</f>
        <v>0</v>
      </c>
      <c r="BI240" s="200">
        <f>IF(N240="nulová",J240,0)</f>
        <v>0</v>
      </c>
      <c r="BJ240" s="16" t="s">
        <v>91</v>
      </c>
      <c r="BK240" s="200">
        <f>ROUND(I240*H240,2)</f>
        <v>0</v>
      </c>
      <c r="BL240" s="16" t="s">
        <v>147</v>
      </c>
      <c r="BM240" s="199" t="s">
        <v>593</v>
      </c>
    </row>
    <row r="241" spans="1:65" s="13" customFormat="1">
      <c r="B241" s="201"/>
      <c r="C241" s="202"/>
      <c r="D241" s="203" t="s">
        <v>149</v>
      </c>
      <c r="E241" s="204" t="s">
        <v>1</v>
      </c>
      <c r="F241" s="205" t="s">
        <v>94</v>
      </c>
      <c r="G241" s="202"/>
      <c r="H241" s="206">
        <v>2</v>
      </c>
      <c r="I241" s="207"/>
      <c r="J241" s="202"/>
      <c r="K241" s="202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149</v>
      </c>
      <c r="AU241" s="212" t="s">
        <v>94</v>
      </c>
      <c r="AV241" s="13" t="s">
        <v>94</v>
      </c>
      <c r="AW241" s="13" t="s">
        <v>40</v>
      </c>
      <c r="AX241" s="13" t="s">
        <v>91</v>
      </c>
      <c r="AY241" s="212" t="s">
        <v>141</v>
      </c>
    </row>
    <row r="242" spans="1:65" s="2" customFormat="1" ht="16.5" customHeight="1">
      <c r="A242" s="34"/>
      <c r="B242" s="35"/>
      <c r="C242" s="224" t="s">
        <v>364</v>
      </c>
      <c r="D242" s="224" t="s">
        <v>237</v>
      </c>
      <c r="E242" s="225" t="s">
        <v>594</v>
      </c>
      <c r="F242" s="226" t="s">
        <v>595</v>
      </c>
      <c r="G242" s="227" t="s">
        <v>273</v>
      </c>
      <c r="H242" s="228">
        <v>2</v>
      </c>
      <c r="I242" s="229"/>
      <c r="J242" s="230">
        <f>ROUND(I242*H242,2)</f>
        <v>0</v>
      </c>
      <c r="K242" s="226" t="s">
        <v>1035</v>
      </c>
      <c r="L242" s="231"/>
      <c r="M242" s="232" t="s">
        <v>1</v>
      </c>
      <c r="N242" s="233" t="s">
        <v>48</v>
      </c>
      <c r="O242" s="71"/>
      <c r="P242" s="197">
        <f>O242*H242</f>
        <v>0</v>
      </c>
      <c r="Q242" s="197">
        <v>1.12E-2</v>
      </c>
      <c r="R242" s="197">
        <f>Q242*H242</f>
        <v>2.24E-2</v>
      </c>
      <c r="S242" s="197">
        <v>0</v>
      </c>
      <c r="T242" s="19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183</v>
      </c>
      <c r="AT242" s="199" t="s">
        <v>237</v>
      </c>
      <c r="AU242" s="199" t="s">
        <v>94</v>
      </c>
      <c r="AY242" s="16" t="s">
        <v>141</v>
      </c>
      <c r="BE242" s="200">
        <f>IF(N242="základní",J242,0)</f>
        <v>0</v>
      </c>
      <c r="BF242" s="200">
        <f>IF(N242="snížená",J242,0)</f>
        <v>0</v>
      </c>
      <c r="BG242" s="200">
        <f>IF(N242="zákl. přenesená",J242,0)</f>
        <v>0</v>
      </c>
      <c r="BH242" s="200">
        <f>IF(N242="sníž. přenesená",J242,0)</f>
        <v>0</v>
      </c>
      <c r="BI242" s="200">
        <f>IF(N242="nulová",J242,0)</f>
        <v>0</v>
      </c>
      <c r="BJ242" s="16" t="s">
        <v>91</v>
      </c>
      <c r="BK242" s="200">
        <f>ROUND(I242*H242,2)</f>
        <v>0</v>
      </c>
      <c r="BL242" s="16" t="s">
        <v>147</v>
      </c>
      <c r="BM242" s="199" t="s">
        <v>596</v>
      </c>
    </row>
    <row r="243" spans="1:65" s="13" customFormat="1">
      <c r="B243" s="201"/>
      <c r="C243" s="202"/>
      <c r="D243" s="203" t="s">
        <v>149</v>
      </c>
      <c r="E243" s="204" t="s">
        <v>1</v>
      </c>
      <c r="F243" s="205" t="s">
        <v>94</v>
      </c>
      <c r="G243" s="202"/>
      <c r="H243" s="206">
        <v>2</v>
      </c>
      <c r="I243" s="207"/>
      <c r="J243" s="202"/>
      <c r="K243" s="202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149</v>
      </c>
      <c r="AU243" s="212" t="s">
        <v>94</v>
      </c>
      <c r="AV243" s="13" t="s">
        <v>94</v>
      </c>
      <c r="AW243" s="13" t="s">
        <v>40</v>
      </c>
      <c r="AX243" s="13" t="s">
        <v>91</v>
      </c>
      <c r="AY243" s="212" t="s">
        <v>141</v>
      </c>
    </row>
    <row r="244" spans="1:65" s="2" customFormat="1" ht="16.5" customHeight="1">
      <c r="A244" s="34"/>
      <c r="B244" s="35"/>
      <c r="C244" s="224" t="s">
        <v>368</v>
      </c>
      <c r="D244" s="224" t="s">
        <v>237</v>
      </c>
      <c r="E244" s="225" t="s">
        <v>597</v>
      </c>
      <c r="F244" s="226" t="s">
        <v>598</v>
      </c>
      <c r="G244" s="227" t="s">
        <v>273</v>
      </c>
      <c r="H244" s="228">
        <v>1</v>
      </c>
      <c r="I244" s="229"/>
      <c r="J244" s="230">
        <f>ROUND(I244*H244,2)</f>
        <v>0</v>
      </c>
      <c r="K244" s="226" t="s">
        <v>1035</v>
      </c>
      <c r="L244" s="231"/>
      <c r="M244" s="232" t="s">
        <v>1</v>
      </c>
      <c r="N244" s="233" t="s">
        <v>48</v>
      </c>
      <c r="O244" s="71"/>
      <c r="P244" s="197">
        <f>O244*H244</f>
        <v>0</v>
      </c>
      <c r="Q244" s="197">
        <v>7.0400000000000003E-3</v>
      </c>
      <c r="R244" s="197">
        <f>Q244*H244</f>
        <v>7.0400000000000003E-3</v>
      </c>
      <c r="S244" s="197">
        <v>0</v>
      </c>
      <c r="T244" s="19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9" t="s">
        <v>183</v>
      </c>
      <c r="AT244" s="199" t="s">
        <v>237</v>
      </c>
      <c r="AU244" s="199" t="s">
        <v>94</v>
      </c>
      <c r="AY244" s="16" t="s">
        <v>141</v>
      </c>
      <c r="BE244" s="200">
        <f>IF(N244="základní",J244,0)</f>
        <v>0</v>
      </c>
      <c r="BF244" s="200">
        <f>IF(N244="snížená",J244,0)</f>
        <v>0</v>
      </c>
      <c r="BG244" s="200">
        <f>IF(N244="zákl. přenesená",J244,0)</f>
        <v>0</v>
      </c>
      <c r="BH244" s="200">
        <f>IF(N244="sníž. přenesená",J244,0)</f>
        <v>0</v>
      </c>
      <c r="BI244" s="200">
        <f>IF(N244="nulová",J244,0)</f>
        <v>0</v>
      </c>
      <c r="BJ244" s="16" t="s">
        <v>91</v>
      </c>
      <c r="BK244" s="200">
        <f>ROUND(I244*H244,2)</f>
        <v>0</v>
      </c>
      <c r="BL244" s="16" t="s">
        <v>147</v>
      </c>
      <c r="BM244" s="199" t="s">
        <v>599</v>
      </c>
    </row>
    <row r="245" spans="1:65" s="13" customFormat="1">
      <c r="B245" s="201"/>
      <c r="C245" s="202"/>
      <c r="D245" s="203" t="s">
        <v>149</v>
      </c>
      <c r="E245" s="204" t="s">
        <v>1</v>
      </c>
      <c r="F245" s="205" t="s">
        <v>91</v>
      </c>
      <c r="G245" s="202"/>
      <c r="H245" s="206">
        <v>1</v>
      </c>
      <c r="I245" s="207"/>
      <c r="J245" s="202"/>
      <c r="K245" s="202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149</v>
      </c>
      <c r="AU245" s="212" t="s">
        <v>94</v>
      </c>
      <c r="AV245" s="13" t="s">
        <v>94</v>
      </c>
      <c r="AW245" s="13" t="s">
        <v>40</v>
      </c>
      <c r="AX245" s="13" t="s">
        <v>91</v>
      </c>
      <c r="AY245" s="212" t="s">
        <v>141</v>
      </c>
    </row>
    <row r="246" spans="1:65" s="2" customFormat="1" ht="16.5" customHeight="1">
      <c r="A246" s="34"/>
      <c r="B246" s="35"/>
      <c r="C246" s="188" t="s">
        <v>372</v>
      </c>
      <c r="D246" s="188" t="s">
        <v>143</v>
      </c>
      <c r="E246" s="189" t="s">
        <v>600</v>
      </c>
      <c r="F246" s="190" t="s">
        <v>601</v>
      </c>
      <c r="G246" s="191" t="s">
        <v>273</v>
      </c>
      <c r="H246" s="192">
        <v>2</v>
      </c>
      <c r="I246" s="193"/>
      <c r="J246" s="194">
        <f>ROUND(I246*H246,2)</f>
        <v>0</v>
      </c>
      <c r="K246" s="190" t="s">
        <v>1034</v>
      </c>
      <c r="L246" s="39"/>
      <c r="M246" s="195" t="s">
        <v>1</v>
      </c>
      <c r="N246" s="196" t="s">
        <v>48</v>
      </c>
      <c r="O246" s="71"/>
      <c r="P246" s="197">
        <f>O246*H246</f>
        <v>0</v>
      </c>
      <c r="Q246" s="197">
        <v>1.67E-3</v>
      </c>
      <c r="R246" s="197">
        <f>Q246*H246</f>
        <v>3.3400000000000001E-3</v>
      </c>
      <c r="S246" s="197">
        <v>0</v>
      </c>
      <c r="T246" s="19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9" t="s">
        <v>147</v>
      </c>
      <c r="AT246" s="199" t="s">
        <v>143</v>
      </c>
      <c r="AU246" s="199" t="s">
        <v>94</v>
      </c>
      <c r="AY246" s="16" t="s">
        <v>141</v>
      </c>
      <c r="BE246" s="200">
        <f>IF(N246="základní",J246,0)</f>
        <v>0</v>
      </c>
      <c r="BF246" s="200">
        <f>IF(N246="snížená",J246,0)</f>
        <v>0</v>
      </c>
      <c r="BG246" s="200">
        <f>IF(N246="zákl. přenesená",J246,0)</f>
        <v>0</v>
      </c>
      <c r="BH246" s="200">
        <f>IF(N246="sníž. přenesená",J246,0)</f>
        <v>0</v>
      </c>
      <c r="BI246" s="200">
        <f>IF(N246="nulová",J246,0)</f>
        <v>0</v>
      </c>
      <c r="BJ246" s="16" t="s">
        <v>91</v>
      </c>
      <c r="BK246" s="200">
        <f>ROUND(I246*H246,2)</f>
        <v>0</v>
      </c>
      <c r="BL246" s="16" t="s">
        <v>147</v>
      </c>
      <c r="BM246" s="199" t="s">
        <v>602</v>
      </c>
    </row>
    <row r="247" spans="1:65" s="13" customFormat="1">
      <c r="B247" s="201"/>
      <c r="C247" s="202"/>
      <c r="D247" s="203" t="s">
        <v>149</v>
      </c>
      <c r="E247" s="204" t="s">
        <v>1</v>
      </c>
      <c r="F247" s="205" t="s">
        <v>603</v>
      </c>
      <c r="G247" s="202"/>
      <c r="H247" s="206">
        <v>2</v>
      </c>
      <c r="I247" s="207"/>
      <c r="J247" s="202"/>
      <c r="K247" s="202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149</v>
      </c>
      <c r="AU247" s="212" t="s">
        <v>94</v>
      </c>
      <c r="AV247" s="13" t="s">
        <v>94</v>
      </c>
      <c r="AW247" s="13" t="s">
        <v>40</v>
      </c>
      <c r="AX247" s="13" t="s">
        <v>91</v>
      </c>
      <c r="AY247" s="212" t="s">
        <v>141</v>
      </c>
    </row>
    <row r="248" spans="1:65" s="2" customFormat="1" ht="16.5" customHeight="1">
      <c r="A248" s="34"/>
      <c r="B248" s="35"/>
      <c r="C248" s="224" t="s">
        <v>376</v>
      </c>
      <c r="D248" s="224" t="s">
        <v>237</v>
      </c>
      <c r="E248" s="225" t="s">
        <v>604</v>
      </c>
      <c r="F248" s="226" t="s">
        <v>605</v>
      </c>
      <c r="G248" s="227" t="s">
        <v>273</v>
      </c>
      <c r="H248" s="228">
        <v>1</v>
      </c>
      <c r="I248" s="229"/>
      <c r="J248" s="230">
        <f>ROUND(I248*H248,2)</f>
        <v>0</v>
      </c>
      <c r="K248" s="226" t="s">
        <v>1035</v>
      </c>
      <c r="L248" s="231"/>
      <c r="M248" s="232" t="s">
        <v>1</v>
      </c>
      <c r="N248" s="233" t="s">
        <v>48</v>
      </c>
      <c r="O248" s="71"/>
      <c r="P248" s="197">
        <f>O248*H248</f>
        <v>0</v>
      </c>
      <c r="Q248" s="197">
        <v>9.4999999999999998E-3</v>
      </c>
      <c r="R248" s="197">
        <f>Q248*H248</f>
        <v>9.4999999999999998E-3</v>
      </c>
      <c r="S248" s="197">
        <v>0</v>
      </c>
      <c r="T248" s="19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9" t="s">
        <v>183</v>
      </c>
      <c r="AT248" s="199" t="s">
        <v>237</v>
      </c>
      <c r="AU248" s="199" t="s">
        <v>94</v>
      </c>
      <c r="AY248" s="16" t="s">
        <v>141</v>
      </c>
      <c r="BE248" s="200">
        <f>IF(N248="základní",J248,0)</f>
        <v>0</v>
      </c>
      <c r="BF248" s="200">
        <f>IF(N248="snížená",J248,0)</f>
        <v>0</v>
      </c>
      <c r="BG248" s="200">
        <f>IF(N248="zákl. přenesená",J248,0)</f>
        <v>0</v>
      </c>
      <c r="BH248" s="200">
        <f>IF(N248="sníž. přenesená",J248,0)</f>
        <v>0</v>
      </c>
      <c r="BI248" s="200">
        <f>IF(N248="nulová",J248,0)</f>
        <v>0</v>
      </c>
      <c r="BJ248" s="16" t="s">
        <v>91</v>
      </c>
      <c r="BK248" s="200">
        <f>ROUND(I248*H248,2)</f>
        <v>0</v>
      </c>
      <c r="BL248" s="16" t="s">
        <v>147</v>
      </c>
      <c r="BM248" s="199" t="s">
        <v>606</v>
      </c>
    </row>
    <row r="249" spans="1:65" s="13" customFormat="1">
      <c r="B249" s="201"/>
      <c r="C249" s="202"/>
      <c r="D249" s="203" t="s">
        <v>149</v>
      </c>
      <c r="E249" s="204" t="s">
        <v>1</v>
      </c>
      <c r="F249" s="205" t="s">
        <v>91</v>
      </c>
      <c r="G249" s="202"/>
      <c r="H249" s="206">
        <v>1</v>
      </c>
      <c r="I249" s="207"/>
      <c r="J249" s="202"/>
      <c r="K249" s="202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149</v>
      </c>
      <c r="AU249" s="212" t="s">
        <v>94</v>
      </c>
      <c r="AV249" s="13" t="s">
        <v>94</v>
      </c>
      <c r="AW249" s="13" t="s">
        <v>40</v>
      </c>
      <c r="AX249" s="13" t="s">
        <v>91</v>
      </c>
      <c r="AY249" s="212" t="s">
        <v>141</v>
      </c>
    </row>
    <row r="250" spans="1:65" s="2" customFormat="1" ht="16.5" customHeight="1">
      <c r="A250" s="34"/>
      <c r="B250" s="35"/>
      <c r="C250" s="224" t="s">
        <v>380</v>
      </c>
      <c r="D250" s="224" t="s">
        <v>237</v>
      </c>
      <c r="E250" s="225" t="s">
        <v>607</v>
      </c>
      <c r="F250" s="226" t="s">
        <v>608</v>
      </c>
      <c r="G250" s="227" t="s">
        <v>273</v>
      </c>
      <c r="H250" s="228">
        <v>1</v>
      </c>
      <c r="I250" s="229"/>
      <c r="J250" s="230">
        <f>ROUND(I250*H250,2)</f>
        <v>0</v>
      </c>
      <c r="K250" s="226" t="s">
        <v>1035</v>
      </c>
      <c r="L250" s="231"/>
      <c r="M250" s="232" t="s">
        <v>1</v>
      </c>
      <c r="N250" s="233" t="s">
        <v>48</v>
      </c>
      <c r="O250" s="71"/>
      <c r="P250" s="197">
        <f>O250*H250</f>
        <v>0</v>
      </c>
      <c r="Q250" s="197">
        <v>4.8999999999999998E-3</v>
      </c>
      <c r="R250" s="197">
        <f>Q250*H250</f>
        <v>4.8999999999999998E-3</v>
      </c>
      <c r="S250" s="197">
        <v>0</v>
      </c>
      <c r="T250" s="19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9" t="s">
        <v>183</v>
      </c>
      <c r="AT250" s="199" t="s">
        <v>237</v>
      </c>
      <c r="AU250" s="199" t="s">
        <v>94</v>
      </c>
      <c r="AY250" s="16" t="s">
        <v>141</v>
      </c>
      <c r="BE250" s="200">
        <f>IF(N250="základní",J250,0)</f>
        <v>0</v>
      </c>
      <c r="BF250" s="200">
        <f>IF(N250="snížená",J250,0)</f>
        <v>0</v>
      </c>
      <c r="BG250" s="200">
        <f>IF(N250="zákl. přenesená",J250,0)</f>
        <v>0</v>
      </c>
      <c r="BH250" s="200">
        <f>IF(N250="sníž. přenesená",J250,0)</f>
        <v>0</v>
      </c>
      <c r="BI250" s="200">
        <f>IF(N250="nulová",J250,0)</f>
        <v>0</v>
      </c>
      <c r="BJ250" s="16" t="s">
        <v>91</v>
      </c>
      <c r="BK250" s="200">
        <f>ROUND(I250*H250,2)</f>
        <v>0</v>
      </c>
      <c r="BL250" s="16" t="s">
        <v>147</v>
      </c>
      <c r="BM250" s="199" t="s">
        <v>609</v>
      </c>
    </row>
    <row r="251" spans="1:65" s="13" customFormat="1">
      <c r="B251" s="201"/>
      <c r="C251" s="202"/>
      <c r="D251" s="203" t="s">
        <v>149</v>
      </c>
      <c r="E251" s="204" t="s">
        <v>1</v>
      </c>
      <c r="F251" s="205" t="s">
        <v>91</v>
      </c>
      <c r="G251" s="202"/>
      <c r="H251" s="206">
        <v>1</v>
      </c>
      <c r="I251" s="207"/>
      <c r="J251" s="202"/>
      <c r="K251" s="202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149</v>
      </c>
      <c r="AU251" s="212" t="s">
        <v>94</v>
      </c>
      <c r="AV251" s="13" t="s">
        <v>94</v>
      </c>
      <c r="AW251" s="13" t="s">
        <v>40</v>
      </c>
      <c r="AX251" s="13" t="s">
        <v>91</v>
      </c>
      <c r="AY251" s="212" t="s">
        <v>141</v>
      </c>
    </row>
    <row r="252" spans="1:65" s="2" customFormat="1" ht="16.5" customHeight="1">
      <c r="A252" s="34"/>
      <c r="B252" s="35"/>
      <c r="C252" s="188" t="s">
        <v>384</v>
      </c>
      <c r="D252" s="188" t="s">
        <v>143</v>
      </c>
      <c r="E252" s="189" t="s">
        <v>610</v>
      </c>
      <c r="F252" s="190" t="s">
        <v>611</v>
      </c>
      <c r="G252" s="191" t="s">
        <v>273</v>
      </c>
      <c r="H252" s="192">
        <v>2</v>
      </c>
      <c r="I252" s="193"/>
      <c r="J252" s="194">
        <f>ROUND(I252*H252,2)</f>
        <v>0</v>
      </c>
      <c r="K252" s="190" t="s">
        <v>1034</v>
      </c>
      <c r="L252" s="39"/>
      <c r="M252" s="195" t="s">
        <v>1</v>
      </c>
      <c r="N252" s="196" t="s">
        <v>48</v>
      </c>
      <c r="O252" s="71"/>
      <c r="P252" s="197">
        <f>O252*H252</f>
        <v>0</v>
      </c>
      <c r="Q252" s="197">
        <v>1.7099999999999999E-3</v>
      </c>
      <c r="R252" s="197">
        <f>Q252*H252</f>
        <v>3.4199999999999999E-3</v>
      </c>
      <c r="S252" s="197">
        <v>0</v>
      </c>
      <c r="T252" s="19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9" t="s">
        <v>147</v>
      </c>
      <c r="AT252" s="199" t="s">
        <v>143</v>
      </c>
      <c r="AU252" s="199" t="s">
        <v>94</v>
      </c>
      <c r="AY252" s="16" t="s">
        <v>141</v>
      </c>
      <c r="BE252" s="200">
        <f>IF(N252="základní",J252,0)</f>
        <v>0</v>
      </c>
      <c r="BF252" s="200">
        <f>IF(N252="snížená",J252,0)</f>
        <v>0</v>
      </c>
      <c r="BG252" s="200">
        <f>IF(N252="zákl. přenesená",J252,0)</f>
        <v>0</v>
      </c>
      <c r="BH252" s="200">
        <f>IF(N252="sníž. přenesená",J252,0)</f>
        <v>0</v>
      </c>
      <c r="BI252" s="200">
        <f>IF(N252="nulová",J252,0)</f>
        <v>0</v>
      </c>
      <c r="BJ252" s="16" t="s">
        <v>91</v>
      </c>
      <c r="BK252" s="200">
        <f>ROUND(I252*H252,2)</f>
        <v>0</v>
      </c>
      <c r="BL252" s="16" t="s">
        <v>147</v>
      </c>
      <c r="BM252" s="199" t="s">
        <v>612</v>
      </c>
    </row>
    <row r="253" spans="1:65" s="13" customFormat="1">
      <c r="B253" s="201"/>
      <c r="C253" s="202"/>
      <c r="D253" s="203" t="s">
        <v>149</v>
      </c>
      <c r="E253" s="204" t="s">
        <v>1</v>
      </c>
      <c r="F253" s="205" t="s">
        <v>94</v>
      </c>
      <c r="G253" s="202"/>
      <c r="H253" s="206">
        <v>2</v>
      </c>
      <c r="I253" s="207"/>
      <c r="J253" s="202"/>
      <c r="K253" s="202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149</v>
      </c>
      <c r="AU253" s="212" t="s">
        <v>94</v>
      </c>
      <c r="AV253" s="13" t="s">
        <v>94</v>
      </c>
      <c r="AW253" s="13" t="s">
        <v>40</v>
      </c>
      <c r="AX253" s="13" t="s">
        <v>91</v>
      </c>
      <c r="AY253" s="212" t="s">
        <v>141</v>
      </c>
    </row>
    <row r="254" spans="1:65" s="2" customFormat="1" ht="16.5" customHeight="1">
      <c r="A254" s="34"/>
      <c r="B254" s="35"/>
      <c r="C254" s="224" t="s">
        <v>388</v>
      </c>
      <c r="D254" s="224" t="s">
        <v>237</v>
      </c>
      <c r="E254" s="225" t="s">
        <v>613</v>
      </c>
      <c r="F254" s="226" t="s">
        <v>614</v>
      </c>
      <c r="G254" s="227" t="s">
        <v>273</v>
      </c>
      <c r="H254" s="228">
        <v>1</v>
      </c>
      <c r="I254" s="229"/>
      <c r="J254" s="230">
        <f>ROUND(I254*H254,2)</f>
        <v>0</v>
      </c>
      <c r="K254" s="226" t="s">
        <v>1035</v>
      </c>
      <c r="L254" s="231"/>
      <c r="M254" s="232" t="s">
        <v>1</v>
      </c>
      <c r="N254" s="233" t="s">
        <v>48</v>
      </c>
      <c r="O254" s="71"/>
      <c r="P254" s="197">
        <f>O254*H254</f>
        <v>0</v>
      </c>
      <c r="Q254" s="197">
        <v>1.78E-2</v>
      </c>
      <c r="R254" s="197">
        <f>Q254*H254</f>
        <v>1.78E-2</v>
      </c>
      <c r="S254" s="197">
        <v>0</v>
      </c>
      <c r="T254" s="19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9" t="s">
        <v>183</v>
      </c>
      <c r="AT254" s="199" t="s">
        <v>237</v>
      </c>
      <c r="AU254" s="199" t="s">
        <v>94</v>
      </c>
      <c r="AY254" s="16" t="s">
        <v>141</v>
      </c>
      <c r="BE254" s="200">
        <f>IF(N254="základní",J254,0)</f>
        <v>0</v>
      </c>
      <c r="BF254" s="200">
        <f>IF(N254="snížená",J254,0)</f>
        <v>0</v>
      </c>
      <c r="BG254" s="200">
        <f>IF(N254="zákl. přenesená",J254,0)</f>
        <v>0</v>
      </c>
      <c r="BH254" s="200">
        <f>IF(N254="sníž. přenesená",J254,0)</f>
        <v>0</v>
      </c>
      <c r="BI254" s="200">
        <f>IF(N254="nulová",J254,0)</f>
        <v>0</v>
      </c>
      <c r="BJ254" s="16" t="s">
        <v>91</v>
      </c>
      <c r="BK254" s="200">
        <f>ROUND(I254*H254,2)</f>
        <v>0</v>
      </c>
      <c r="BL254" s="16" t="s">
        <v>147</v>
      </c>
      <c r="BM254" s="199" t="s">
        <v>615</v>
      </c>
    </row>
    <row r="255" spans="1:65" s="13" customFormat="1">
      <c r="B255" s="201"/>
      <c r="C255" s="202"/>
      <c r="D255" s="203" t="s">
        <v>149</v>
      </c>
      <c r="E255" s="204" t="s">
        <v>1</v>
      </c>
      <c r="F255" s="205" t="s">
        <v>91</v>
      </c>
      <c r="G255" s="202"/>
      <c r="H255" s="206">
        <v>1</v>
      </c>
      <c r="I255" s="207"/>
      <c r="J255" s="202"/>
      <c r="K255" s="202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149</v>
      </c>
      <c r="AU255" s="212" t="s">
        <v>94</v>
      </c>
      <c r="AV255" s="13" t="s">
        <v>94</v>
      </c>
      <c r="AW255" s="13" t="s">
        <v>40</v>
      </c>
      <c r="AX255" s="13" t="s">
        <v>91</v>
      </c>
      <c r="AY255" s="212" t="s">
        <v>141</v>
      </c>
    </row>
    <row r="256" spans="1:65" s="2" customFormat="1" ht="16.5" customHeight="1">
      <c r="A256" s="34"/>
      <c r="B256" s="35"/>
      <c r="C256" s="224" t="s">
        <v>392</v>
      </c>
      <c r="D256" s="224" t="s">
        <v>237</v>
      </c>
      <c r="E256" s="225" t="s">
        <v>616</v>
      </c>
      <c r="F256" s="226" t="s">
        <v>617</v>
      </c>
      <c r="G256" s="227" t="s">
        <v>273</v>
      </c>
      <c r="H256" s="228">
        <v>1</v>
      </c>
      <c r="I256" s="229"/>
      <c r="J256" s="230">
        <f>ROUND(I256*H256,2)</f>
        <v>0</v>
      </c>
      <c r="K256" s="226" t="s">
        <v>1035</v>
      </c>
      <c r="L256" s="231"/>
      <c r="M256" s="232" t="s">
        <v>1</v>
      </c>
      <c r="N256" s="233" t="s">
        <v>48</v>
      </c>
      <c r="O256" s="71"/>
      <c r="P256" s="197">
        <f>O256*H256</f>
        <v>0</v>
      </c>
      <c r="Q256" s="197">
        <v>1.9400000000000001E-2</v>
      </c>
      <c r="R256" s="197">
        <f>Q256*H256</f>
        <v>1.9400000000000001E-2</v>
      </c>
      <c r="S256" s="197">
        <v>0</v>
      </c>
      <c r="T256" s="19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9" t="s">
        <v>183</v>
      </c>
      <c r="AT256" s="199" t="s">
        <v>237</v>
      </c>
      <c r="AU256" s="199" t="s">
        <v>94</v>
      </c>
      <c r="AY256" s="16" t="s">
        <v>141</v>
      </c>
      <c r="BE256" s="200">
        <f>IF(N256="základní",J256,0)</f>
        <v>0</v>
      </c>
      <c r="BF256" s="200">
        <f>IF(N256="snížená",J256,0)</f>
        <v>0</v>
      </c>
      <c r="BG256" s="200">
        <f>IF(N256="zákl. přenesená",J256,0)</f>
        <v>0</v>
      </c>
      <c r="BH256" s="200">
        <f>IF(N256="sníž. přenesená",J256,0)</f>
        <v>0</v>
      </c>
      <c r="BI256" s="200">
        <f>IF(N256="nulová",J256,0)</f>
        <v>0</v>
      </c>
      <c r="BJ256" s="16" t="s">
        <v>91</v>
      </c>
      <c r="BK256" s="200">
        <f>ROUND(I256*H256,2)</f>
        <v>0</v>
      </c>
      <c r="BL256" s="16" t="s">
        <v>147</v>
      </c>
      <c r="BM256" s="199" t="s">
        <v>618</v>
      </c>
    </row>
    <row r="257" spans="1:65" s="13" customFormat="1">
      <c r="B257" s="201"/>
      <c r="C257" s="202"/>
      <c r="D257" s="203" t="s">
        <v>149</v>
      </c>
      <c r="E257" s="204" t="s">
        <v>1</v>
      </c>
      <c r="F257" s="205" t="s">
        <v>91</v>
      </c>
      <c r="G257" s="202"/>
      <c r="H257" s="206">
        <v>1</v>
      </c>
      <c r="I257" s="207"/>
      <c r="J257" s="202"/>
      <c r="K257" s="202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149</v>
      </c>
      <c r="AU257" s="212" t="s">
        <v>94</v>
      </c>
      <c r="AV257" s="13" t="s">
        <v>94</v>
      </c>
      <c r="AW257" s="13" t="s">
        <v>40</v>
      </c>
      <c r="AX257" s="13" t="s">
        <v>91</v>
      </c>
      <c r="AY257" s="212" t="s">
        <v>141</v>
      </c>
    </row>
    <row r="258" spans="1:65" s="2" customFormat="1" ht="16.5" customHeight="1">
      <c r="A258" s="34"/>
      <c r="B258" s="35"/>
      <c r="C258" s="188" t="s">
        <v>396</v>
      </c>
      <c r="D258" s="188" t="s">
        <v>143</v>
      </c>
      <c r="E258" s="189" t="s">
        <v>619</v>
      </c>
      <c r="F258" s="190" t="s">
        <v>620</v>
      </c>
      <c r="G258" s="191" t="s">
        <v>170</v>
      </c>
      <c r="H258" s="192">
        <v>112</v>
      </c>
      <c r="I258" s="193"/>
      <c r="J258" s="194">
        <f>ROUND(I258*H258,2)</f>
        <v>0</v>
      </c>
      <c r="K258" s="190" t="s">
        <v>1034</v>
      </c>
      <c r="L258" s="39"/>
      <c r="M258" s="195" t="s">
        <v>1</v>
      </c>
      <c r="N258" s="196" t="s">
        <v>48</v>
      </c>
      <c r="O258" s="71"/>
      <c r="P258" s="197">
        <f>O258*H258</f>
        <v>0</v>
      </c>
      <c r="Q258" s="197">
        <v>0</v>
      </c>
      <c r="R258" s="197">
        <f>Q258*H258</f>
        <v>0</v>
      </c>
      <c r="S258" s="197">
        <v>0</v>
      </c>
      <c r="T258" s="19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9" t="s">
        <v>147</v>
      </c>
      <c r="AT258" s="199" t="s">
        <v>143</v>
      </c>
      <c r="AU258" s="199" t="s">
        <v>94</v>
      </c>
      <c r="AY258" s="16" t="s">
        <v>141</v>
      </c>
      <c r="BE258" s="200">
        <f>IF(N258="základní",J258,0)</f>
        <v>0</v>
      </c>
      <c r="BF258" s="200">
        <f>IF(N258="snížená",J258,0)</f>
        <v>0</v>
      </c>
      <c r="BG258" s="200">
        <f>IF(N258="zákl. přenesená",J258,0)</f>
        <v>0</v>
      </c>
      <c r="BH258" s="200">
        <f>IF(N258="sníž. přenesená",J258,0)</f>
        <v>0</v>
      </c>
      <c r="BI258" s="200">
        <f>IF(N258="nulová",J258,0)</f>
        <v>0</v>
      </c>
      <c r="BJ258" s="16" t="s">
        <v>91</v>
      </c>
      <c r="BK258" s="200">
        <f>ROUND(I258*H258,2)</f>
        <v>0</v>
      </c>
      <c r="BL258" s="16" t="s">
        <v>147</v>
      </c>
      <c r="BM258" s="199" t="s">
        <v>621</v>
      </c>
    </row>
    <row r="259" spans="1:65" s="13" customFormat="1">
      <c r="B259" s="201"/>
      <c r="C259" s="202"/>
      <c r="D259" s="203" t="s">
        <v>149</v>
      </c>
      <c r="E259" s="204" t="s">
        <v>1</v>
      </c>
      <c r="F259" s="205" t="s">
        <v>622</v>
      </c>
      <c r="G259" s="202"/>
      <c r="H259" s="206">
        <v>112</v>
      </c>
      <c r="I259" s="207"/>
      <c r="J259" s="202"/>
      <c r="K259" s="202"/>
      <c r="L259" s="208"/>
      <c r="M259" s="209"/>
      <c r="N259" s="210"/>
      <c r="O259" s="210"/>
      <c r="P259" s="210"/>
      <c r="Q259" s="210"/>
      <c r="R259" s="210"/>
      <c r="S259" s="210"/>
      <c r="T259" s="211"/>
      <c r="AT259" s="212" t="s">
        <v>149</v>
      </c>
      <c r="AU259" s="212" t="s">
        <v>94</v>
      </c>
      <c r="AV259" s="13" t="s">
        <v>94</v>
      </c>
      <c r="AW259" s="13" t="s">
        <v>40</v>
      </c>
      <c r="AX259" s="13" t="s">
        <v>91</v>
      </c>
      <c r="AY259" s="212" t="s">
        <v>141</v>
      </c>
    </row>
    <row r="260" spans="1:65" s="2" customFormat="1" ht="16.5" customHeight="1">
      <c r="A260" s="34"/>
      <c r="B260" s="35"/>
      <c r="C260" s="224" t="s">
        <v>400</v>
      </c>
      <c r="D260" s="224" t="s">
        <v>237</v>
      </c>
      <c r="E260" s="225" t="s">
        <v>623</v>
      </c>
      <c r="F260" s="226" t="s">
        <v>624</v>
      </c>
      <c r="G260" s="227" t="s">
        <v>170</v>
      </c>
      <c r="H260" s="228">
        <v>115.36</v>
      </c>
      <c r="I260" s="229"/>
      <c r="J260" s="230">
        <f>ROUND(I260*H260,2)</f>
        <v>0</v>
      </c>
      <c r="K260" s="226" t="s">
        <v>1035</v>
      </c>
      <c r="L260" s="231"/>
      <c r="M260" s="232" t="s">
        <v>1</v>
      </c>
      <c r="N260" s="233" t="s">
        <v>48</v>
      </c>
      <c r="O260" s="71"/>
      <c r="P260" s="197">
        <f>O260*H260</f>
        <v>0</v>
      </c>
      <c r="Q260" s="197">
        <v>2.7E-4</v>
      </c>
      <c r="R260" s="197">
        <f>Q260*H260</f>
        <v>3.11472E-2</v>
      </c>
      <c r="S260" s="197">
        <v>0</v>
      </c>
      <c r="T260" s="19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9" t="s">
        <v>183</v>
      </c>
      <c r="AT260" s="199" t="s">
        <v>237</v>
      </c>
      <c r="AU260" s="199" t="s">
        <v>94</v>
      </c>
      <c r="AY260" s="16" t="s">
        <v>141</v>
      </c>
      <c r="BE260" s="200">
        <f>IF(N260="základní",J260,0)</f>
        <v>0</v>
      </c>
      <c r="BF260" s="200">
        <f>IF(N260="snížená",J260,0)</f>
        <v>0</v>
      </c>
      <c r="BG260" s="200">
        <f>IF(N260="zákl. přenesená",J260,0)</f>
        <v>0</v>
      </c>
      <c r="BH260" s="200">
        <f>IF(N260="sníž. přenesená",J260,0)</f>
        <v>0</v>
      </c>
      <c r="BI260" s="200">
        <f>IF(N260="nulová",J260,0)</f>
        <v>0</v>
      </c>
      <c r="BJ260" s="16" t="s">
        <v>91</v>
      </c>
      <c r="BK260" s="200">
        <f>ROUND(I260*H260,2)</f>
        <v>0</v>
      </c>
      <c r="BL260" s="16" t="s">
        <v>147</v>
      </c>
      <c r="BM260" s="199" t="s">
        <v>625</v>
      </c>
    </row>
    <row r="261" spans="1:65" s="13" customFormat="1">
      <c r="B261" s="201"/>
      <c r="C261" s="202"/>
      <c r="D261" s="203" t="s">
        <v>149</v>
      </c>
      <c r="E261" s="204" t="s">
        <v>1</v>
      </c>
      <c r="F261" s="205" t="s">
        <v>626</v>
      </c>
      <c r="G261" s="202"/>
      <c r="H261" s="206">
        <v>112</v>
      </c>
      <c r="I261" s="207"/>
      <c r="J261" s="202"/>
      <c r="K261" s="202"/>
      <c r="L261" s="208"/>
      <c r="M261" s="209"/>
      <c r="N261" s="210"/>
      <c r="O261" s="210"/>
      <c r="P261" s="210"/>
      <c r="Q261" s="210"/>
      <c r="R261" s="210"/>
      <c r="S261" s="210"/>
      <c r="T261" s="211"/>
      <c r="AT261" s="212" t="s">
        <v>149</v>
      </c>
      <c r="AU261" s="212" t="s">
        <v>94</v>
      </c>
      <c r="AV261" s="13" t="s">
        <v>94</v>
      </c>
      <c r="AW261" s="13" t="s">
        <v>40</v>
      </c>
      <c r="AX261" s="13" t="s">
        <v>91</v>
      </c>
      <c r="AY261" s="212" t="s">
        <v>141</v>
      </c>
    </row>
    <row r="262" spans="1:65" s="13" customFormat="1">
      <c r="B262" s="201"/>
      <c r="C262" s="202"/>
      <c r="D262" s="203" t="s">
        <v>149</v>
      </c>
      <c r="E262" s="202"/>
      <c r="F262" s="205" t="s">
        <v>627</v>
      </c>
      <c r="G262" s="202"/>
      <c r="H262" s="206">
        <v>115.36</v>
      </c>
      <c r="I262" s="207"/>
      <c r="J262" s="202"/>
      <c r="K262" s="202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149</v>
      </c>
      <c r="AU262" s="212" t="s">
        <v>94</v>
      </c>
      <c r="AV262" s="13" t="s">
        <v>94</v>
      </c>
      <c r="AW262" s="13" t="s">
        <v>4</v>
      </c>
      <c r="AX262" s="13" t="s">
        <v>91</v>
      </c>
      <c r="AY262" s="212" t="s">
        <v>141</v>
      </c>
    </row>
    <row r="263" spans="1:65" s="2" customFormat="1" ht="16.5" customHeight="1">
      <c r="A263" s="34"/>
      <c r="B263" s="35"/>
      <c r="C263" s="188" t="s">
        <v>404</v>
      </c>
      <c r="D263" s="188" t="s">
        <v>143</v>
      </c>
      <c r="E263" s="189" t="s">
        <v>628</v>
      </c>
      <c r="F263" s="190" t="s">
        <v>629</v>
      </c>
      <c r="G263" s="191" t="s">
        <v>170</v>
      </c>
      <c r="H263" s="192">
        <v>247</v>
      </c>
      <c r="I263" s="193"/>
      <c r="J263" s="194">
        <f>ROUND(I263*H263,2)</f>
        <v>0</v>
      </c>
      <c r="K263" s="190" t="s">
        <v>1034</v>
      </c>
      <c r="L263" s="39"/>
      <c r="M263" s="195" t="s">
        <v>1</v>
      </c>
      <c r="N263" s="196" t="s">
        <v>48</v>
      </c>
      <c r="O263" s="71"/>
      <c r="P263" s="197">
        <f>O263*H263</f>
        <v>0</v>
      </c>
      <c r="Q263" s="197">
        <v>0</v>
      </c>
      <c r="R263" s="197">
        <f>Q263*H263</f>
        <v>0</v>
      </c>
      <c r="S263" s="197">
        <v>0</v>
      </c>
      <c r="T263" s="19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9" t="s">
        <v>147</v>
      </c>
      <c r="AT263" s="199" t="s">
        <v>143</v>
      </c>
      <c r="AU263" s="199" t="s">
        <v>94</v>
      </c>
      <c r="AY263" s="16" t="s">
        <v>141</v>
      </c>
      <c r="BE263" s="200">
        <f>IF(N263="základní",J263,0)</f>
        <v>0</v>
      </c>
      <c r="BF263" s="200">
        <f>IF(N263="snížená",J263,0)</f>
        <v>0</v>
      </c>
      <c r="BG263" s="200">
        <f>IF(N263="zákl. přenesená",J263,0)</f>
        <v>0</v>
      </c>
      <c r="BH263" s="200">
        <f>IF(N263="sníž. přenesená",J263,0)</f>
        <v>0</v>
      </c>
      <c r="BI263" s="200">
        <f>IF(N263="nulová",J263,0)</f>
        <v>0</v>
      </c>
      <c r="BJ263" s="16" t="s">
        <v>91</v>
      </c>
      <c r="BK263" s="200">
        <f>ROUND(I263*H263,2)</f>
        <v>0</v>
      </c>
      <c r="BL263" s="16" t="s">
        <v>147</v>
      </c>
      <c r="BM263" s="199" t="s">
        <v>630</v>
      </c>
    </row>
    <row r="264" spans="1:65" s="13" customFormat="1">
      <c r="B264" s="201"/>
      <c r="C264" s="202"/>
      <c r="D264" s="203" t="s">
        <v>149</v>
      </c>
      <c r="E264" s="204" t="s">
        <v>1</v>
      </c>
      <c r="F264" s="205" t="s">
        <v>631</v>
      </c>
      <c r="G264" s="202"/>
      <c r="H264" s="206">
        <v>247</v>
      </c>
      <c r="I264" s="207"/>
      <c r="J264" s="202"/>
      <c r="K264" s="202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149</v>
      </c>
      <c r="AU264" s="212" t="s">
        <v>94</v>
      </c>
      <c r="AV264" s="13" t="s">
        <v>94</v>
      </c>
      <c r="AW264" s="13" t="s">
        <v>40</v>
      </c>
      <c r="AX264" s="13" t="s">
        <v>91</v>
      </c>
      <c r="AY264" s="212" t="s">
        <v>141</v>
      </c>
    </row>
    <row r="265" spans="1:65" s="2" customFormat="1" ht="16.5" customHeight="1">
      <c r="A265" s="34"/>
      <c r="B265" s="35"/>
      <c r="C265" s="224" t="s">
        <v>409</v>
      </c>
      <c r="D265" s="224" t="s">
        <v>237</v>
      </c>
      <c r="E265" s="225" t="s">
        <v>632</v>
      </c>
      <c r="F265" s="226" t="s">
        <v>633</v>
      </c>
      <c r="G265" s="227" t="s">
        <v>170</v>
      </c>
      <c r="H265" s="228">
        <v>254.41</v>
      </c>
      <c r="I265" s="229"/>
      <c r="J265" s="230">
        <f>ROUND(I265*H265,2)</f>
        <v>0</v>
      </c>
      <c r="K265" s="226" t="s">
        <v>1035</v>
      </c>
      <c r="L265" s="231"/>
      <c r="M265" s="232" t="s">
        <v>1</v>
      </c>
      <c r="N265" s="233" t="s">
        <v>48</v>
      </c>
      <c r="O265" s="71"/>
      <c r="P265" s="197">
        <f>O265*H265</f>
        <v>0</v>
      </c>
      <c r="Q265" s="197">
        <v>3.1800000000000001E-3</v>
      </c>
      <c r="R265" s="197">
        <f>Q265*H265</f>
        <v>0.80902379999999996</v>
      </c>
      <c r="S265" s="197">
        <v>0</v>
      </c>
      <c r="T265" s="19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9" t="s">
        <v>183</v>
      </c>
      <c r="AT265" s="199" t="s">
        <v>237</v>
      </c>
      <c r="AU265" s="199" t="s">
        <v>94</v>
      </c>
      <c r="AY265" s="16" t="s">
        <v>141</v>
      </c>
      <c r="BE265" s="200">
        <f>IF(N265="základní",J265,0)</f>
        <v>0</v>
      </c>
      <c r="BF265" s="200">
        <f>IF(N265="snížená",J265,0)</f>
        <v>0</v>
      </c>
      <c r="BG265" s="200">
        <f>IF(N265="zákl. přenesená",J265,0)</f>
        <v>0</v>
      </c>
      <c r="BH265" s="200">
        <f>IF(N265="sníž. přenesená",J265,0)</f>
        <v>0</v>
      </c>
      <c r="BI265" s="200">
        <f>IF(N265="nulová",J265,0)</f>
        <v>0</v>
      </c>
      <c r="BJ265" s="16" t="s">
        <v>91</v>
      </c>
      <c r="BK265" s="200">
        <f>ROUND(I265*H265,2)</f>
        <v>0</v>
      </c>
      <c r="BL265" s="16" t="s">
        <v>147</v>
      </c>
      <c r="BM265" s="199" t="s">
        <v>634</v>
      </c>
    </row>
    <row r="266" spans="1:65" s="13" customFormat="1">
      <c r="B266" s="201"/>
      <c r="C266" s="202"/>
      <c r="D266" s="203" t="s">
        <v>149</v>
      </c>
      <c r="E266" s="204" t="s">
        <v>1</v>
      </c>
      <c r="F266" s="205" t="s">
        <v>631</v>
      </c>
      <c r="G266" s="202"/>
      <c r="H266" s="206">
        <v>247</v>
      </c>
      <c r="I266" s="207"/>
      <c r="J266" s="202"/>
      <c r="K266" s="202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149</v>
      </c>
      <c r="AU266" s="212" t="s">
        <v>94</v>
      </c>
      <c r="AV266" s="13" t="s">
        <v>94</v>
      </c>
      <c r="AW266" s="13" t="s">
        <v>40</v>
      </c>
      <c r="AX266" s="13" t="s">
        <v>91</v>
      </c>
      <c r="AY266" s="212" t="s">
        <v>141</v>
      </c>
    </row>
    <row r="267" spans="1:65" s="13" customFormat="1">
      <c r="B267" s="201"/>
      <c r="C267" s="202"/>
      <c r="D267" s="203" t="s">
        <v>149</v>
      </c>
      <c r="E267" s="202"/>
      <c r="F267" s="205" t="s">
        <v>635</v>
      </c>
      <c r="G267" s="202"/>
      <c r="H267" s="206">
        <v>254.41</v>
      </c>
      <c r="I267" s="207"/>
      <c r="J267" s="202"/>
      <c r="K267" s="202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149</v>
      </c>
      <c r="AU267" s="212" t="s">
        <v>94</v>
      </c>
      <c r="AV267" s="13" t="s">
        <v>94</v>
      </c>
      <c r="AW267" s="13" t="s">
        <v>4</v>
      </c>
      <c r="AX267" s="13" t="s">
        <v>91</v>
      </c>
      <c r="AY267" s="212" t="s">
        <v>141</v>
      </c>
    </row>
    <row r="268" spans="1:65" s="2" customFormat="1" ht="16.5" customHeight="1">
      <c r="A268" s="34"/>
      <c r="B268" s="35"/>
      <c r="C268" s="188" t="s">
        <v>415</v>
      </c>
      <c r="D268" s="188" t="s">
        <v>143</v>
      </c>
      <c r="E268" s="189" t="s">
        <v>636</v>
      </c>
      <c r="F268" s="190" t="s">
        <v>637</v>
      </c>
      <c r="G268" s="191" t="s">
        <v>273</v>
      </c>
      <c r="H268" s="192">
        <v>2</v>
      </c>
      <c r="I268" s="193"/>
      <c r="J268" s="194">
        <f>ROUND(I268*H268,2)</f>
        <v>0</v>
      </c>
      <c r="K268" s="190" t="s">
        <v>1034</v>
      </c>
      <c r="L268" s="39"/>
      <c r="M268" s="195" t="s">
        <v>1</v>
      </c>
      <c r="N268" s="196" t="s">
        <v>48</v>
      </c>
      <c r="O268" s="71"/>
      <c r="P268" s="197">
        <f>O268*H268</f>
        <v>0</v>
      </c>
      <c r="Q268" s="197">
        <v>0</v>
      </c>
      <c r="R268" s="197">
        <f>Q268*H268</f>
        <v>0</v>
      </c>
      <c r="S268" s="197">
        <v>0</v>
      </c>
      <c r="T268" s="19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9" t="s">
        <v>147</v>
      </c>
      <c r="AT268" s="199" t="s">
        <v>143</v>
      </c>
      <c r="AU268" s="199" t="s">
        <v>94</v>
      </c>
      <c r="AY268" s="16" t="s">
        <v>141</v>
      </c>
      <c r="BE268" s="200">
        <f>IF(N268="základní",J268,0)</f>
        <v>0</v>
      </c>
      <c r="BF268" s="200">
        <f>IF(N268="snížená",J268,0)</f>
        <v>0</v>
      </c>
      <c r="BG268" s="200">
        <f>IF(N268="zákl. přenesená",J268,0)</f>
        <v>0</v>
      </c>
      <c r="BH268" s="200">
        <f>IF(N268="sníž. přenesená",J268,0)</f>
        <v>0</v>
      </c>
      <c r="BI268" s="200">
        <f>IF(N268="nulová",J268,0)</f>
        <v>0</v>
      </c>
      <c r="BJ268" s="16" t="s">
        <v>91</v>
      </c>
      <c r="BK268" s="200">
        <f>ROUND(I268*H268,2)</f>
        <v>0</v>
      </c>
      <c r="BL268" s="16" t="s">
        <v>147</v>
      </c>
      <c r="BM268" s="199" t="s">
        <v>638</v>
      </c>
    </row>
    <row r="269" spans="1:65" s="13" customFormat="1">
      <c r="B269" s="201"/>
      <c r="C269" s="202"/>
      <c r="D269" s="203" t="s">
        <v>149</v>
      </c>
      <c r="E269" s="204" t="s">
        <v>1</v>
      </c>
      <c r="F269" s="205" t="s">
        <v>603</v>
      </c>
      <c r="G269" s="202"/>
      <c r="H269" s="206">
        <v>2</v>
      </c>
      <c r="I269" s="207"/>
      <c r="J269" s="202"/>
      <c r="K269" s="202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149</v>
      </c>
      <c r="AU269" s="212" t="s">
        <v>94</v>
      </c>
      <c r="AV269" s="13" t="s">
        <v>94</v>
      </c>
      <c r="AW269" s="13" t="s">
        <v>40</v>
      </c>
      <c r="AX269" s="13" t="s">
        <v>91</v>
      </c>
      <c r="AY269" s="212" t="s">
        <v>141</v>
      </c>
    </row>
    <row r="270" spans="1:65" s="2" customFormat="1" ht="16.5" customHeight="1">
      <c r="A270" s="34"/>
      <c r="B270" s="35"/>
      <c r="C270" s="224" t="s">
        <v>422</v>
      </c>
      <c r="D270" s="224" t="s">
        <v>237</v>
      </c>
      <c r="E270" s="225" t="s">
        <v>639</v>
      </c>
      <c r="F270" s="226" t="s">
        <v>640</v>
      </c>
      <c r="G270" s="227" t="s">
        <v>273</v>
      </c>
      <c r="H270" s="228">
        <v>1</v>
      </c>
      <c r="I270" s="229"/>
      <c r="J270" s="230">
        <f>ROUND(I270*H270,2)</f>
        <v>0</v>
      </c>
      <c r="K270" s="226" t="s">
        <v>1035</v>
      </c>
      <c r="L270" s="231"/>
      <c r="M270" s="232" t="s">
        <v>1</v>
      </c>
      <c r="N270" s="233" t="s">
        <v>48</v>
      </c>
      <c r="O270" s="71"/>
      <c r="P270" s="197">
        <f>O270*H270</f>
        <v>0</v>
      </c>
      <c r="Q270" s="197">
        <v>4.6999999999999999E-4</v>
      </c>
      <c r="R270" s="197">
        <f>Q270*H270</f>
        <v>4.6999999999999999E-4</v>
      </c>
      <c r="S270" s="197">
        <v>0</v>
      </c>
      <c r="T270" s="19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9" t="s">
        <v>183</v>
      </c>
      <c r="AT270" s="199" t="s">
        <v>237</v>
      </c>
      <c r="AU270" s="199" t="s">
        <v>94</v>
      </c>
      <c r="AY270" s="16" t="s">
        <v>141</v>
      </c>
      <c r="BE270" s="200">
        <f>IF(N270="základní",J270,0)</f>
        <v>0</v>
      </c>
      <c r="BF270" s="200">
        <f>IF(N270="snížená",J270,0)</f>
        <v>0</v>
      </c>
      <c r="BG270" s="200">
        <f>IF(N270="zákl. přenesená",J270,0)</f>
        <v>0</v>
      </c>
      <c r="BH270" s="200">
        <f>IF(N270="sníž. přenesená",J270,0)</f>
        <v>0</v>
      </c>
      <c r="BI270" s="200">
        <f>IF(N270="nulová",J270,0)</f>
        <v>0</v>
      </c>
      <c r="BJ270" s="16" t="s">
        <v>91</v>
      </c>
      <c r="BK270" s="200">
        <f>ROUND(I270*H270,2)</f>
        <v>0</v>
      </c>
      <c r="BL270" s="16" t="s">
        <v>147</v>
      </c>
      <c r="BM270" s="199" t="s">
        <v>641</v>
      </c>
    </row>
    <row r="271" spans="1:65" s="13" customFormat="1">
      <c r="B271" s="201"/>
      <c r="C271" s="202"/>
      <c r="D271" s="203" t="s">
        <v>149</v>
      </c>
      <c r="E271" s="204" t="s">
        <v>1</v>
      </c>
      <c r="F271" s="205" t="s">
        <v>91</v>
      </c>
      <c r="G271" s="202"/>
      <c r="H271" s="206">
        <v>1</v>
      </c>
      <c r="I271" s="207"/>
      <c r="J271" s="202"/>
      <c r="K271" s="202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149</v>
      </c>
      <c r="AU271" s="212" t="s">
        <v>94</v>
      </c>
      <c r="AV271" s="13" t="s">
        <v>94</v>
      </c>
      <c r="AW271" s="13" t="s">
        <v>40</v>
      </c>
      <c r="AX271" s="13" t="s">
        <v>91</v>
      </c>
      <c r="AY271" s="212" t="s">
        <v>141</v>
      </c>
    </row>
    <row r="272" spans="1:65" s="2" customFormat="1" ht="16.5" customHeight="1">
      <c r="A272" s="34"/>
      <c r="B272" s="35"/>
      <c r="C272" s="224" t="s">
        <v>429</v>
      </c>
      <c r="D272" s="224" t="s">
        <v>237</v>
      </c>
      <c r="E272" s="225" t="s">
        <v>642</v>
      </c>
      <c r="F272" s="226" t="s">
        <v>643</v>
      </c>
      <c r="G272" s="227" t="s">
        <v>273</v>
      </c>
      <c r="H272" s="228">
        <v>1</v>
      </c>
      <c r="I272" s="229"/>
      <c r="J272" s="230">
        <f>ROUND(I272*H272,2)</f>
        <v>0</v>
      </c>
      <c r="K272" s="226" t="s">
        <v>1035</v>
      </c>
      <c r="L272" s="231"/>
      <c r="M272" s="232" t="s">
        <v>1</v>
      </c>
      <c r="N272" s="233" t="s">
        <v>48</v>
      </c>
      <c r="O272" s="71"/>
      <c r="P272" s="197">
        <f>O272*H272</f>
        <v>0</v>
      </c>
      <c r="Q272" s="197">
        <v>1.39E-3</v>
      </c>
      <c r="R272" s="197">
        <f>Q272*H272</f>
        <v>1.39E-3</v>
      </c>
      <c r="S272" s="197">
        <v>0</v>
      </c>
      <c r="T272" s="19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9" t="s">
        <v>183</v>
      </c>
      <c r="AT272" s="199" t="s">
        <v>237</v>
      </c>
      <c r="AU272" s="199" t="s">
        <v>94</v>
      </c>
      <c r="AY272" s="16" t="s">
        <v>141</v>
      </c>
      <c r="BE272" s="200">
        <f>IF(N272="základní",J272,0)</f>
        <v>0</v>
      </c>
      <c r="BF272" s="200">
        <f>IF(N272="snížená",J272,0)</f>
        <v>0</v>
      </c>
      <c r="BG272" s="200">
        <f>IF(N272="zákl. přenesená",J272,0)</f>
        <v>0</v>
      </c>
      <c r="BH272" s="200">
        <f>IF(N272="sníž. přenesená",J272,0)</f>
        <v>0</v>
      </c>
      <c r="BI272" s="200">
        <f>IF(N272="nulová",J272,0)</f>
        <v>0</v>
      </c>
      <c r="BJ272" s="16" t="s">
        <v>91</v>
      </c>
      <c r="BK272" s="200">
        <f>ROUND(I272*H272,2)</f>
        <v>0</v>
      </c>
      <c r="BL272" s="16" t="s">
        <v>147</v>
      </c>
      <c r="BM272" s="199" t="s">
        <v>644</v>
      </c>
    </row>
    <row r="273" spans="1:65" s="13" customFormat="1">
      <c r="B273" s="201"/>
      <c r="C273" s="202"/>
      <c r="D273" s="203" t="s">
        <v>149</v>
      </c>
      <c r="E273" s="204" t="s">
        <v>1</v>
      </c>
      <c r="F273" s="205" t="s">
        <v>91</v>
      </c>
      <c r="G273" s="202"/>
      <c r="H273" s="206">
        <v>1</v>
      </c>
      <c r="I273" s="207"/>
      <c r="J273" s="202"/>
      <c r="K273" s="202"/>
      <c r="L273" s="208"/>
      <c r="M273" s="209"/>
      <c r="N273" s="210"/>
      <c r="O273" s="210"/>
      <c r="P273" s="210"/>
      <c r="Q273" s="210"/>
      <c r="R273" s="210"/>
      <c r="S273" s="210"/>
      <c r="T273" s="211"/>
      <c r="AT273" s="212" t="s">
        <v>149</v>
      </c>
      <c r="AU273" s="212" t="s">
        <v>94</v>
      </c>
      <c r="AV273" s="13" t="s">
        <v>94</v>
      </c>
      <c r="AW273" s="13" t="s">
        <v>40</v>
      </c>
      <c r="AX273" s="13" t="s">
        <v>91</v>
      </c>
      <c r="AY273" s="212" t="s">
        <v>141</v>
      </c>
    </row>
    <row r="274" spans="1:65" s="2" customFormat="1" ht="16.5" customHeight="1">
      <c r="A274" s="34"/>
      <c r="B274" s="35"/>
      <c r="C274" s="188" t="s">
        <v>434</v>
      </c>
      <c r="D274" s="188" t="s">
        <v>143</v>
      </c>
      <c r="E274" s="189" t="s">
        <v>645</v>
      </c>
      <c r="F274" s="190" t="s">
        <v>646</v>
      </c>
      <c r="G274" s="191" t="s">
        <v>273</v>
      </c>
      <c r="H274" s="192">
        <v>50</v>
      </c>
      <c r="I274" s="193"/>
      <c r="J274" s="194">
        <f>ROUND(I274*H274,2)</f>
        <v>0</v>
      </c>
      <c r="K274" s="190" t="s">
        <v>1034</v>
      </c>
      <c r="L274" s="39"/>
      <c r="M274" s="195" t="s">
        <v>1</v>
      </c>
      <c r="N274" s="196" t="s">
        <v>48</v>
      </c>
      <c r="O274" s="71"/>
      <c r="P274" s="197">
        <f>O274*H274</f>
        <v>0</v>
      </c>
      <c r="Q274" s="197">
        <v>0</v>
      </c>
      <c r="R274" s="197">
        <f>Q274*H274</f>
        <v>0</v>
      </c>
      <c r="S274" s="197">
        <v>0</v>
      </c>
      <c r="T274" s="19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9" t="s">
        <v>147</v>
      </c>
      <c r="AT274" s="199" t="s">
        <v>143</v>
      </c>
      <c r="AU274" s="199" t="s">
        <v>94</v>
      </c>
      <c r="AY274" s="16" t="s">
        <v>141</v>
      </c>
      <c r="BE274" s="200">
        <f>IF(N274="základní",J274,0)</f>
        <v>0</v>
      </c>
      <c r="BF274" s="200">
        <f>IF(N274="snížená",J274,0)</f>
        <v>0</v>
      </c>
      <c r="BG274" s="200">
        <f>IF(N274="zákl. přenesená",J274,0)</f>
        <v>0</v>
      </c>
      <c r="BH274" s="200">
        <f>IF(N274="sníž. přenesená",J274,0)</f>
        <v>0</v>
      </c>
      <c r="BI274" s="200">
        <f>IF(N274="nulová",J274,0)</f>
        <v>0</v>
      </c>
      <c r="BJ274" s="16" t="s">
        <v>91</v>
      </c>
      <c r="BK274" s="200">
        <f>ROUND(I274*H274,2)</f>
        <v>0</v>
      </c>
      <c r="BL274" s="16" t="s">
        <v>147</v>
      </c>
      <c r="BM274" s="199" t="s">
        <v>647</v>
      </c>
    </row>
    <row r="275" spans="1:65" s="13" customFormat="1">
      <c r="B275" s="201"/>
      <c r="C275" s="202"/>
      <c r="D275" s="203" t="s">
        <v>149</v>
      </c>
      <c r="E275" s="204" t="s">
        <v>1</v>
      </c>
      <c r="F275" s="205" t="s">
        <v>648</v>
      </c>
      <c r="G275" s="202"/>
      <c r="H275" s="206">
        <v>50</v>
      </c>
      <c r="I275" s="207"/>
      <c r="J275" s="202"/>
      <c r="K275" s="202"/>
      <c r="L275" s="208"/>
      <c r="M275" s="209"/>
      <c r="N275" s="210"/>
      <c r="O275" s="210"/>
      <c r="P275" s="210"/>
      <c r="Q275" s="210"/>
      <c r="R275" s="210"/>
      <c r="S275" s="210"/>
      <c r="T275" s="211"/>
      <c r="AT275" s="212" t="s">
        <v>149</v>
      </c>
      <c r="AU275" s="212" t="s">
        <v>94</v>
      </c>
      <c r="AV275" s="13" t="s">
        <v>94</v>
      </c>
      <c r="AW275" s="13" t="s">
        <v>40</v>
      </c>
      <c r="AX275" s="13" t="s">
        <v>91</v>
      </c>
      <c r="AY275" s="212" t="s">
        <v>141</v>
      </c>
    </row>
    <row r="276" spans="1:65" s="2" customFormat="1" ht="16.5" customHeight="1">
      <c r="A276" s="34"/>
      <c r="B276" s="35"/>
      <c r="C276" s="224" t="s">
        <v>166</v>
      </c>
      <c r="D276" s="224" t="s">
        <v>237</v>
      </c>
      <c r="E276" s="225" t="s">
        <v>649</v>
      </c>
      <c r="F276" s="226" t="s">
        <v>650</v>
      </c>
      <c r="G276" s="227" t="s">
        <v>273</v>
      </c>
      <c r="H276" s="228">
        <v>50</v>
      </c>
      <c r="I276" s="229"/>
      <c r="J276" s="230">
        <f>ROUND(I276*H276,2)</f>
        <v>0</v>
      </c>
      <c r="K276" s="226" t="s">
        <v>1035</v>
      </c>
      <c r="L276" s="231"/>
      <c r="M276" s="232" t="s">
        <v>1</v>
      </c>
      <c r="N276" s="233" t="s">
        <v>48</v>
      </c>
      <c r="O276" s="71"/>
      <c r="P276" s="197">
        <f>O276*H276</f>
        <v>0</v>
      </c>
      <c r="Q276" s="197">
        <v>7.2000000000000005E-4</v>
      </c>
      <c r="R276" s="197">
        <f>Q276*H276</f>
        <v>3.6000000000000004E-2</v>
      </c>
      <c r="S276" s="197">
        <v>0</v>
      </c>
      <c r="T276" s="19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9" t="s">
        <v>183</v>
      </c>
      <c r="AT276" s="199" t="s">
        <v>237</v>
      </c>
      <c r="AU276" s="199" t="s">
        <v>94</v>
      </c>
      <c r="AY276" s="16" t="s">
        <v>141</v>
      </c>
      <c r="BE276" s="200">
        <f>IF(N276="základní",J276,0)</f>
        <v>0</v>
      </c>
      <c r="BF276" s="200">
        <f>IF(N276="snížená",J276,0)</f>
        <v>0</v>
      </c>
      <c r="BG276" s="200">
        <f>IF(N276="zákl. přenesená",J276,0)</f>
        <v>0</v>
      </c>
      <c r="BH276" s="200">
        <f>IF(N276="sníž. přenesená",J276,0)</f>
        <v>0</v>
      </c>
      <c r="BI276" s="200">
        <f>IF(N276="nulová",J276,0)</f>
        <v>0</v>
      </c>
      <c r="BJ276" s="16" t="s">
        <v>91</v>
      </c>
      <c r="BK276" s="200">
        <f>ROUND(I276*H276,2)</f>
        <v>0</v>
      </c>
      <c r="BL276" s="16" t="s">
        <v>147</v>
      </c>
      <c r="BM276" s="199" t="s">
        <v>651</v>
      </c>
    </row>
    <row r="277" spans="1:65" s="13" customFormat="1">
      <c r="B277" s="201"/>
      <c r="C277" s="202"/>
      <c r="D277" s="203" t="s">
        <v>149</v>
      </c>
      <c r="E277" s="204" t="s">
        <v>1</v>
      </c>
      <c r="F277" s="205" t="s">
        <v>652</v>
      </c>
      <c r="G277" s="202"/>
      <c r="H277" s="206">
        <v>50</v>
      </c>
      <c r="I277" s="207"/>
      <c r="J277" s="202"/>
      <c r="K277" s="202"/>
      <c r="L277" s="208"/>
      <c r="M277" s="209"/>
      <c r="N277" s="210"/>
      <c r="O277" s="210"/>
      <c r="P277" s="210"/>
      <c r="Q277" s="210"/>
      <c r="R277" s="210"/>
      <c r="S277" s="210"/>
      <c r="T277" s="211"/>
      <c r="AT277" s="212" t="s">
        <v>149</v>
      </c>
      <c r="AU277" s="212" t="s">
        <v>94</v>
      </c>
      <c r="AV277" s="13" t="s">
        <v>94</v>
      </c>
      <c r="AW277" s="13" t="s">
        <v>40</v>
      </c>
      <c r="AX277" s="13" t="s">
        <v>91</v>
      </c>
      <c r="AY277" s="212" t="s">
        <v>141</v>
      </c>
    </row>
    <row r="278" spans="1:65" s="2" customFormat="1" ht="16.5" customHeight="1">
      <c r="A278" s="34"/>
      <c r="B278" s="35"/>
      <c r="C278" s="188" t="s">
        <v>444</v>
      </c>
      <c r="D278" s="188" t="s">
        <v>143</v>
      </c>
      <c r="E278" s="189" t="s">
        <v>653</v>
      </c>
      <c r="F278" s="190" t="s">
        <v>654</v>
      </c>
      <c r="G278" s="191" t="s">
        <v>273</v>
      </c>
      <c r="H278" s="192">
        <v>14</v>
      </c>
      <c r="I278" s="193"/>
      <c r="J278" s="194">
        <f>ROUND(I278*H278,2)</f>
        <v>0</v>
      </c>
      <c r="K278" s="190" t="s">
        <v>1034</v>
      </c>
      <c r="L278" s="39"/>
      <c r="M278" s="195" t="s">
        <v>1</v>
      </c>
      <c r="N278" s="196" t="s">
        <v>48</v>
      </c>
      <c r="O278" s="71"/>
      <c r="P278" s="197">
        <f>O278*H278</f>
        <v>0</v>
      </c>
      <c r="Q278" s="197">
        <v>0</v>
      </c>
      <c r="R278" s="197">
        <f>Q278*H278</f>
        <v>0</v>
      </c>
      <c r="S278" s="197">
        <v>0</v>
      </c>
      <c r="T278" s="19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9" t="s">
        <v>147</v>
      </c>
      <c r="AT278" s="199" t="s">
        <v>143</v>
      </c>
      <c r="AU278" s="199" t="s">
        <v>94</v>
      </c>
      <c r="AY278" s="16" t="s">
        <v>141</v>
      </c>
      <c r="BE278" s="200">
        <f>IF(N278="základní",J278,0)</f>
        <v>0</v>
      </c>
      <c r="BF278" s="200">
        <f>IF(N278="snížená",J278,0)</f>
        <v>0</v>
      </c>
      <c r="BG278" s="200">
        <f>IF(N278="zákl. přenesená",J278,0)</f>
        <v>0</v>
      </c>
      <c r="BH278" s="200">
        <f>IF(N278="sníž. přenesená",J278,0)</f>
        <v>0</v>
      </c>
      <c r="BI278" s="200">
        <f>IF(N278="nulová",J278,0)</f>
        <v>0</v>
      </c>
      <c r="BJ278" s="16" t="s">
        <v>91</v>
      </c>
      <c r="BK278" s="200">
        <f>ROUND(I278*H278,2)</f>
        <v>0</v>
      </c>
      <c r="BL278" s="16" t="s">
        <v>147</v>
      </c>
      <c r="BM278" s="199" t="s">
        <v>655</v>
      </c>
    </row>
    <row r="279" spans="1:65" s="13" customFormat="1">
      <c r="B279" s="201"/>
      <c r="C279" s="202"/>
      <c r="D279" s="203" t="s">
        <v>149</v>
      </c>
      <c r="E279" s="204" t="s">
        <v>1</v>
      </c>
      <c r="F279" s="205" t="s">
        <v>656</v>
      </c>
      <c r="G279" s="202"/>
      <c r="H279" s="206">
        <v>14</v>
      </c>
      <c r="I279" s="207"/>
      <c r="J279" s="202"/>
      <c r="K279" s="202"/>
      <c r="L279" s="208"/>
      <c r="M279" s="209"/>
      <c r="N279" s="210"/>
      <c r="O279" s="210"/>
      <c r="P279" s="210"/>
      <c r="Q279" s="210"/>
      <c r="R279" s="210"/>
      <c r="S279" s="210"/>
      <c r="T279" s="211"/>
      <c r="AT279" s="212" t="s">
        <v>149</v>
      </c>
      <c r="AU279" s="212" t="s">
        <v>94</v>
      </c>
      <c r="AV279" s="13" t="s">
        <v>94</v>
      </c>
      <c r="AW279" s="13" t="s">
        <v>40</v>
      </c>
      <c r="AX279" s="13" t="s">
        <v>91</v>
      </c>
      <c r="AY279" s="212" t="s">
        <v>141</v>
      </c>
    </row>
    <row r="280" spans="1:65" s="2" customFormat="1" ht="16.5" customHeight="1">
      <c r="A280" s="34"/>
      <c r="B280" s="35"/>
      <c r="C280" s="224" t="s">
        <v>449</v>
      </c>
      <c r="D280" s="224" t="s">
        <v>237</v>
      </c>
      <c r="E280" s="225" t="s">
        <v>657</v>
      </c>
      <c r="F280" s="226" t="s">
        <v>658</v>
      </c>
      <c r="G280" s="227" t="s">
        <v>273</v>
      </c>
      <c r="H280" s="228">
        <v>6</v>
      </c>
      <c r="I280" s="229"/>
      <c r="J280" s="230">
        <f>ROUND(I280*H280,2)</f>
        <v>0</v>
      </c>
      <c r="K280" s="226" t="s">
        <v>1035</v>
      </c>
      <c r="L280" s="231"/>
      <c r="M280" s="232" t="s">
        <v>1</v>
      </c>
      <c r="N280" s="233" t="s">
        <v>48</v>
      </c>
      <c r="O280" s="71"/>
      <c r="P280" s="197">
        <f>O280*H280</f>
        <v>0</v>
      </c>
      <c r="Q280" s="197">
        <v>7.2000000000000005E-4</v>
      </c>
      <c r="R280" s="197">
        <f>Q280*H280</f>
        <v>4.3200000000000001E-3</v>
      </c>
      <c r="S280" s="197">
        <v>0</v>
      </c>
      <c r="T280" s="19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9" t="s">
        <v>183</v>
      </c>
      <c r="AT280" s="199" t="s">
        <v>237</v>
      </c>
      <c r="AU280" s="199" t="s">
        <v>94</v>
      </c>
      <c r="AY280" s="16" t="s">
        <v>141</v>
      </c>
      <c r="BE280" s="200">
        <f>IF(N280="základní",J280,0)</f>
        <v>0</v>
      </c>
      <c r="BF280" s="200">
        <f>IF(N280="snížená",J280,0)</f>
        <v>0</v>
      </c>
      <c r="BG280" s="200">
        <f>IF(N280="zákl. přenesená",J280,0)</f>
        <v>0</v>
      </c>
      <c r="BH280" s="200">
        <f>IF(N280="sníž. přenesená",J280,0)</f>
        <v>0</v>
      </c>
      <c r="BI280" s="200">
        <f>IF(N280="nulová",J280,0)</f>
        <v>0</v>
      </c>
      <c r="BJ280" s="16" t="s">
        <v>91</v>
      </c>
      <c r="BK280" s="200">
        <f>ROUND(I280*H280,2)</f>
        <v>0</v>
      </c>
      <c r="BL280" s="16" t="s">
        <v>147</v>
      </c>
      <c r="BM280" s="199" t="s">
        <v>659</v>
      </c>
    </row>
    <row r="281" spans="1:65" s="13" customFormat="1">
      <c r="B281" s="201"/>
      <c r="C281" s="202"/>
      <c r="D281" s="203" t="s">
        <v>149</v>
      </c>
      <c r="E281" s="204" t="s">
        <v>1</v>
      </c>
      <c r="F281" s="205" t="s">
        <v>173</v>
      </c>
      <c r="G281" s="202"/>
      <c r="H281" s="206">
        <v>6</v>
      </c>
      <c r="I281" s="207"/>
      <c r="J281" s="202"/>
      <c r="K281" s="202"/>
      <c r="L281" s="208"/>
      <c r="M281" s="209"/>
      <c r="N281" s="210"/>
      <c r="O281" s="210"/>
      <c r="P281" s="210"/>
      <c r="Q281" s="210"/>
      <c r="R281" s="210"/>
      <c r="S281" s="210"/>
      <c r="T281" s="211"/>
      <c r="AT281" s="212" t="s">
        <v>149</v>
      </c>
      <c r="AU281" s="212" t="s">
        <v>94</v>
      </c>
      <c r="AV281" s="13" t="s">
        <v>94</v>
      </c>
      <c r="AW281" s="13" t="s">
        <v>40</v>
      </c>
      <c r="AX281" s="13" t="s">
        <v>91</v>
      </c>
      <c r="AY281" s="212" t="s">
        <v>141</v>
      </c>
    </row>
    <row r="282" spans="1:65" s="2" customFormat="1" ht="16.5" customHeight="1">
      <c r="A282" s="34"/>
      <c r="B282" s="35"/>
      <c r="C282" s="224" t="s">
        <v>453</v>
      </c>
      <c r="D282" s="224" t="s">
        <v>237</v>
      </c>
      <c r="E282" s="225" t="s">
        <v>660</v>
      </c>
      <c r="F282" s="226" t="s">
        <v>661</v>
      </c>
      <c r="G282" s="227" t="s">
        <v>273</v>
      </c>
      <c r="H282" s="228">
        <v>6</v>
      </c>
      <c r="I282" s="229"/>
      <c r="J282" s="230">
        <f>ROUND(I282*H282,2)</f>
        <v>0</v>
      </c>
      <c r="K282" s="226" t="s">
        <v>1035</v>
      </c>
      <c r="L282" s="231"/>
      <c r="M282" s="232" t="s">
        <v>1</v>
      </c>
      <c r="N282" s="233" t="s">
        <v>48</v>
      </c>
      <c r="O282" s="71"/>
      <c r="P282" s="197">
        <f>O282*H282</f>
        <v>0</v>
      </c>
      <c r="Q282" s="197">
        <v>1.41E-3</v>
      </c>
      <c r="R282" s="197">
        <f>Q282*H282</f>
        <v>8.4600000000000005E-3</v>
      </c>
      <c r="S282" s="197">
        <v>0</v>
      </c>
      <c r="T282" s="19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9" t="s">
        <v>183</v>
      </c>
      <c r="AT282" s="199" t="s">
        <v>237</v>
      </c>
      <c r="AU282" s="199" t="s">
        <v>94</v>
      </c>
      <c r="AY282" s="16" t="s">
        <v>141</v>
      </c>
      <c r="BE282" s="200">
        <f>IF(N282="základní",J282,0)</f>
        <v>0</v>
      </c>
      <c r="BF282" s="200">
        <f>IF(N282="snížená",J282,0)</f>
        <v>0</v>
      </c>
      <c r="BG282" s="200">
        <f>IF(N282="zákl. přenesená",J282,0)</f>
        <v>0</v>
      </c>
      <c r="BH282" s="200">
        <f>IF(N282="sníž. přenesená",J282,0)</f>
        <v>0</v>
      </c>
      <c r="BI282" s="200">
        <f>IF(N282="nulová",J282,0)</f>
        <v>0</v>
      </c>
      <c r="BJ282" s="16" t="s">
        <v>91</v>
      </c>
      <c r="BK282" s="200">
        <f>ROUND(I282*H282,2)</f>
        <v>0</v>
      </c>
      <c r="BL282" s="16" t="s">
        <v>147</v>
      </c>
      <c r="BM282" s="199" t="s">
        <v>662</v>
      </c>
    </row>
    <row r="283" spans="1:65" s="13" customFormat="1">
      <c r="B283" s="201"/>
      <c r="C283" s="202"/>
      <c r="D283" s="203" t="s">
        <v>149</v>
      </c>
      <c r="E283" s="204" t="s">
        <v>1</v>
      </c>
      <c r="F283" s="205" t="s">
        <v>173</v>
      </c>
      <c r="G283" s="202"/>
      <c r="H283" s="206">
        <v>6</v>
      </c>
      <c r="I283" s="207"/>
      <c r="J283" s="202"/>
      <c r="K283" s="202"/>
      <c r="L283" s="208"/>
      <c r="M283" s="209"/>
      <c r="N283" s="210"/>
      <c r="O283" s="210"/>
      <c r="P283" s="210"/>
      <c r="Q283" s="210"/>
      <c r="R283" s="210"/>
      <c r="S283" s="210"/>
      <c r="T283" s="211"/>
      <c r="AT283" s="212" t="s">
        <v>149</v>
      </c>
      <c r="AU283" s="212" t="s">
        <v>94</v>
      </c>
      <c r="AV283" s="13" t="s">
        <v>94</v>
      </c>
      <c r="AW283" s="13" t="s">
        <v>40</v>
      </c>
      <c r="AX283" s="13" t="s">
        <v>91</v>
      </c>
      <c r="AY283" s="212" t="s">
        <v>141</v>
      </c>
    </row>
    <row r="284" spans="1:65" s="2" customFormat="1" ht="16.5" customHeight="1">
      <c r="A284" s="34"/>
      <c r="B284" s="35"/>
      <c r="C284" s="224" t="s">
        <v>663</v>
      </c>
      <c r="D284" s="224" t="s">
        <v>237</v>
      </c>
      <c r="E284" s="225" t="s">
        <v>664</v>
      </c>
      <c r="F284" s="226" t="s">
        <v>665</v>
      </c>
      <c r="G284" s="227" t="s">
        <v>273</v>
      </c>
      <c r="H284" s="228">
        <v>2</v>
      </c>
      <c r="I284" s="229"/>
      <c r="J284" s="230">
        <f>ROUND(I284*H284,2)</f>
        <v>0</v>
      </c>
      <c r="K284" s="226" t="s">
        <v>1035</v>
      </c>
      <c r="L284" s="231"/>
      <c r="M284" s="232" t="s">
        <v>1</v>
      </c>
      <c r="N284" s="233" t="s">
        <v>48</v>
      </c>
      <c r="O284" s="71"/>
      <c r="P284" s="197">
        <f>O284*H284</f>
        <v>0</v>
      </c>
      <c r="Q284" s="197">
        <v>1.5E-3</v>
      </c>
      <c r="R284" s="197">
        <f>Q284*H284</f>
        <v>3.0000000000000001E-3</v>
      </c>
      <c r="S284" s="197">
        <v>0</v>
      </c>
      <c r="T284" s="19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9" t="s">
        <v>183</v>
      </c>
      <c r="AT284" s="199" t="s">
        <v>237</v>
      </c>
      <c r="AU284" s="199" t="s">
        <v>94</v>
      </c>
      <c r="AY284" s="16" t="s">
        <v>141</v>
      </c>
      <c r="BE284" s="200">
        <f>IF(N284="základní",J284,0)</f>
        <v>0</v>
      </c>
      <c r="BF284" s="200">
        <f>IF(N284="snížená",J284,0)</f>
        <v>0</v>
      </c>
      <c r="BG284" s="200">
        <f>IF(N284="zákl. přenesená",J284,0)</f>
        <v>0</v>
      </c>
      <c r="BH284" s="200">
        <f>IF(N284="sníž. přenesená",J284,0)</f>
        <v>0</v>
      </c>
      <c r="BI284" s="200">
        <f>IF(N284="nulová",J284,0)</f>
        <v>0</v>
      </c>
      <c r="BJ284" s="16" t="s">
        <v>91</v>
      </c>
      <c r="BK284" s="200">
        <f>ROUND(I284*H284,2)</f>
        <v>0</v>
      </c>
      <c r="BL284" s="16" t="s">
        <v>147</v>
      </c>
      <c r="BM284" s="199" t="s">
        <v>666</v>
      </c>
    </row>
    <row r="285" spans="1:65" s="13" customFormat="1">
      <c r="B285" s="201"/>
      <c r="C285" s="202"/>
      <c r="D285" s="203" t="s">
        <v>149</v>
      </c>
      <c r="E285" s="204" t="s">
        <v>1</v>
      </c>
      <c r="F285" s="205" t="s">
        <v>94</v>
      </c>
      <c r="G285" s="202"/>
      <c r="H285" s="206">
        <v>2</v>
      </c>
      <c r="I285" s="207"/>
      <c r="J285" s="202"/>
      <c r="K285" s="202"/>
      <c r="L285" s="208"/>
      <c r="M285" s="209"/>
      <c r="N285" s="210"/>
      <c r="O285" s="210"/>
      <c r="P285" s="210"/>
      <c r="Q285" s="210"/>
      <c r="R285" s="210"/>
      <c r="S285" s="210"/>
      <c r="T285" s="211"/>
      <c r="AT285" s="212" t="s">
        <v>149</v>
      </c>
      <c r="AU285" s="212" t="s">
        <v>94</v>
      </c>
      <c r="AV285" s="13" t="s">
        <v>94</v>
      </c>
      <c r="AW285" s="13" t="s">
        <v>40</v>
      </c>
      <c r="AX285" s="13" t="s">
        <v>91</v>
      </c>
      <c r="AY285" s="212" t="s">
        <v>141</v>
      </c>
    </row>
    <row r="286" spans="1:65" s="2" customFormat="1" ht="16.5" customHeight="1">
      <c r="A286" s="34"/>
      <c r="B286" s="35"/>
      <c r="C286" s="188" t="s">
        <v>667</v>
      </c>
      <c r="D286" s="188" t="s">
        <v>143</v>
      </c>
      <c r="E286" s="189" t="s">
        <v>668</v>
      </c>
      <c r="F286" s="190" t="s">
        <v>669</v>
      </c>
      <c r="G286" s="191" t="s">
        <v>273</v>
      </c>
      <c r="H286" s="192">
        <v>1</v>
      </c>
      <c r="I286" s="193"/>
      <c r="J286" s="194">
        <f>ROUND(I286*H286,2)</f>
        <v>0</v>
      </c>
      <c r="K286" s="190" t="s">
        <v>1034</v>
      </c>
      <c r="L286" s="39"/>
      <c r="M286" s="195" t="s">
        <v>1</v>
      </c>
      <c r="N286" s="196" t="s">
        <v>48</v>
      </c>
      <c r="O286" s="71"/>
      <c r="P286" s="197">
        <f>O286*H286</f>
        <v>0</v>
      </c>
      <c r="Q286" s="197">
        <v>0</v>
      </c>
      <c r="R286" s="197">
        <f>Q286*H286</f>
        <v>0</v>
      </c>
      <c r="S286" s="197">
        <v>0</v>
      </c>
      <c r="T286" s="19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9" t="s">
        <v>147</v>
      </c>
      <c r="AT286" s="199" t="s">
        <v>143</v>
      </c>
      <c r="AU286" s="199" t="s">
        <v>94</v>
      </c>
      <c r="AY286" s="16" t="s">
        <v>141</v>
      </c>
      <c r="BE286" s="200">
        <f>IF(N286="základní",J286,0)</f>
        <v>0</v>
      </c>
      <c r="BF286" s="200">
        <f>IF(N286="snížená",J286,0)</f>
        <v>0</v>
      </c>
      <c r="BG286" s="200">
        <f>IF(N286="zákl. přenesená",J286,0)</f>
        <v>0</v>
      </c>
      <c r="BH286" s="200">
        <f>IF(N286="sníž. přenesená",J286,0)</f>
        <v>0</v>
      </c>
      <c r="BI286" s="200">
        <f>IF(N286="nulová",J286,0)</f>
        <v>0</v>
      </c>
      <c r="BJ286" s="16" t="s">
        <v>91</v>
      </c>
      <c r="BK286" s="200">
        <f>ROUND(I286*H286,2)</f>
        <v>0</v>
      </c>
      <c r="BL286" s="16" t="s">
        <v>147</v>
      </c>
      <c r="BM286" s="199" t="s">
        <v>670</v>
      </c>
    </row>
    <row r="287" spans="1:65" s="13" customFormat="1">
      <c r="B287" s="201"/>
      <c r="C287" s="202"/>
      <c r="D287" s="203" t="s">
        <v>149</v>
      </c>
      <c r="E287" s="204" t="s">
        <v>1</v>
      </c>
      <c r="F287" s="205" t="s">
        <v>91</v>
      </c>
      <c r="G287" s="202"/>
      <c r="H287" s="206">
        <v>1</v>
      </c>
      <c r="I287" s="207"/>
      <c r="J287" s="202"/>
      <c r="K287" s="202"/>
      <c r="L287" s="208"/>
      <c r="M287" s="209"/>
      <c r="N287" s="210"/>
      <c r="O287" s="210"/>
      <c r="P287" s="210"/>
      <c r="Q287" s="210"/>
      <c r="R287" s="210"/>
      <c r="S287" s="210"/>
      <c r="T287" s="211"/>
      <c r="AT287" s="212" t="s">
        <v>149</v>
      </c>
      <c r="AU287" s="212" t="s">
        <v>94</v>
      </c>
      <c r="AV287" s="13" t="s">
        <v>94</v>
      </c>
      <c r="AW287" s="13" t="s">
        <v>40</v>
      </c>
      <c r="AX287" s="13" t="s">
        <v>91</v>
      </c>
      <c r="AY287" s="212" t="s">
        <v>141</v>
      </c>
    </row>
    <row r="288" spans="1:65" s="2" customFormat="1" ht="16.5" customHeight="1">
      <c r="A288" s="34"/>
      <c r="B288" s="35"/>
      <c r="C288" s="224" t="s">
        <v>671</v>
      </c>
      <c r="D288" s="224" t="s">
        <v>237</v>
      </c>
      <c r="E288" s="225" t="s">
        <v>672</v>
      </c>
      <c r="F288" s="226" t="s">
        <v>673</v>
      </c>
      <c r="G288" s="227" t="s">
        <v>273</v>
      </c>
      <c r="H288" s="228">
        <v>1</v>
      </c>
      <c r="I288" s="229"/>
      <c r="J288" s="230">
        <f>ROUND(I288*H288,2)</f>
        <v>0</v>
      </c>
      <c r="K288" s="226" t="s">
        <v>1035</v>
      </c>
      <c r="L288" s="231"/>
      <c r="M288" s="232" t="s">
        <v>1</v>
      </c>
      <c r="N288" s="233" t="s">
        <v>48</v>
      </c>
      <c r="O288" s="71"/>
      <c r="P288" s="197">
        <f>O288*H288</f>
        <v>0</v>
      </c>
      <c r="Q288" s="197">
        <v>1.1199999999999999E-3</v>
      </c>
      <c r="R288" s="197">
        <f>Q288*H288</f>
        <v>1.1199999999999999E-3</v>
      </c>
      <c r="S288" s="197">
        <v>0</v>
      </c>
      <c r="T288" s="19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9" t="s">
        <v>183</v>
      </c>
      <c r="AT288" s="199" t="s">
        <v>237</v>
      </c>
      <c r="AU288" s="199" t="s">
        <v>94</v>
      </c>
      <c r="AY288" s="16" t="s">
        <v>141</v>
      </c>
      <c r="BE288" s="200">
        <f>IF(N288="základní",J288,0)</f>
        <v>0</v>
      </c>
      <c r="BF288" s="200">
        <f>IF(N288="snížená",J288,0)</f>
        <v>0</v>
      </c>
      <c r="BG288" s="200">
        <f>IF(N288="zákl. přenesená",J288,0)</f>
        <v>0</v>
      </c>
      <c r="BH288" s="200">
        <f>IF(N288="sníž. přenesená",J288,0)</f>
        <v>0</v>
      </c>
      <c r="BI288" s="200">
        <f>IF(N288="nulová",J288,0)</f>
        <v>0</v>
      </c>
      <c r="BJ288" s="16" t="s">
        <v>91</v>
      </c>
      <c r="BK288" s="200">
        <f>ROUND(I288*H288,2)</f>
        <v>0</v>
      </c>
      <c r="BL288" s="16" t="s">
        <v>147</v>
      </c>
      <c r="BM288" s="199" t="s">
        <v>674</v>
      </c>
    </row>
    <row r="289" spans="1:65" s="13" customFormat="1">
      <c r="B289" s="201"/>
      <c r="C289" s="202"/>
      <c r="D289" s="203" t="s">
        <v>149</v>
      </c>
      <c r="E289" s="204" t="s">
        <v>1</v>
      </c>
      <c r="F289" s="205" t="s">
        <v>91</v>
      </c>
      <c r="G289" s="202"/>
      <c r="H289" s="206">
        <v>1</v>
      </c>
      <c r="I289" s="207"/>
      <c r="J289" s="202"/>
      <c r="K289" s="202"/>
      <c r="L289" s="208"/>
      <c r="M289" s="209"/>
      <c r="N289" s="210"/>
      <c r="O289" s="210"/>
      <c r="P289" s="210"/>
      <c r="Q289" s="210"/>
      <c r="R289" s="210"/>
      <c r="S289" s="210"/>
      <c r="T289" s="211"/>
      <c r="AT289" s="212" t="s">
        <v>149</v>
      </c>
      <c r="AU289" s="212" t="s">
        <v>94</v>
      </c>
      <c r="AV289" s="13" t="s">
        <v>94</v>
      </c>
      <c r="AW289" s="13" t="s">
        <v>40</v>
      </c>
      <c r="AX289" s="13" t="s">
        <v>91</v>
      </c>
      <c r="AY289" s="212" t="s">
        <v>141</v>
      </c>
    </row>
    <row r="290" spans="1:65" s="2" customFormat="1" ht="16.5" customHeight="1">
      <c r="A290" s="34"/>
      <c r="B290" s="35"/>
      <c r="C290" s="188" t="s">
        <v>675</v>
      </c>
      <c r="D290" s="188" t="s">
        <v>143</v>
      </c>
      <c r="E290" s="189" t="s">
        <v>676</v>
      </c>
      <c r="F290" s="190" t="s">
        <v>677</v>
      </c>
      <c r="G290" s="191" t="s">
        <v>273</v>
      </c>
      <c r="H290" s="192">
        <v>32</v>
      </c>
      <c r="I290" s="193"/>
      <c r="J290" s="194">
        <f>ROUND(I290*H290,2)</f>
        <v>0</v>
      </c>
      <c r="K290" s="190" t="s">
        <v>1034</v>
      </c>
      <c r="L290" s="39"/>
      <c r="M290" s="195" t="s">
        <v>1</v>
      </c>
      <c r="N290" s="196" t="s">
        <v>48</v>
      </c>
      <c r="O290" s="71"/>
      <c r="P290" s="197">
        <f>O290*H290</f>
        <v>0</v>
      </c>
      <c r="Q290" s="197">
        <v>2.0000000000000002E-5</v>
      </c>
      <c r="R290" s="197">
        <f>Q290*H290</f>
        <v>6.4000000000000005E-4</v>
      </c>
      <c r="S290" s="197">
        <v>2.6199999999999999E-3</v>
      </c>
      <c r="T290" s="198">
        <f>S290*H290</f>
        <v>8.3839999999999998E-2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9" t="s">
        <v>147</v>
      </c>
      <c r="AT290" s="199" t="s">
        <v>143</v>
      </c>
      <c r="AU290" s="199" t="s">
        <v>94</v>
      </c>
      <c r="AY290" s="16" t="s">
        <v>141</v>
      </c>
      <c r="BE290" s="200">
        <f>IF(N290="základní",J290,0)</f>
        <v>0</v>
      </c>
      <c r="BF290" s="200">
        <f>IF(N290="snížená",J290,0)</f>
        <v>0</v>
      </c>
      <c r="BG290" s="200">
        <f>IF(N290="zákl. přenesená",J290,0)</f>
        <v>0</v>
      </c>
      <c r="BH290" s="200">
        <f>IF(N290="sníž. přenesená",J290,0)</f>
        <v>0</v>
      </c>
      <c r="BI290" s="200">
        <f>IF(N290="nulová",J290,0)</f>
        <v>0</v>
      </c>
      <c r="BJ290" s="16" t="s">
        <v>91</v>
      </c>
      <c r="BK290" s="200">
        <f>ROUND(I290*H290,2)</f>
        <v>0</v>
      </c>
      <c r="BL290" s="16" t="s">
        <v>147</v>
      </c>
      <c r="BM290" s="199" t="s">
        <v>678</v>
      </c>
    </row>
    <row r="291" spans="1:65" s="13" customFormat="1">
      <c r="B291" s="201"/>
      <c r="C291" s="202"/>
      <c r="D291" s="203" t="s">
        <v>149</v>
      </c>
      <c r="E291" s="204" t="s">
        <v>1</v>
      </c>
      <c r="F291" s="205" t="s">
        <v>679</v>
      </c>
      <c r="G291" s="202"/>
      <c r="H291" s="206">
        <v>32</v>
      </c>
      <c r="I291" s="207"/>
      <c r="J291" s="202"/>
      <c r="K291" s="202"/>
      <c r="L291" s="208"/>
      <c r="M291" s="209"/>
      <c r="N291" s="210"/>
      <c r="O291" s="210"/>
      <c r="P291" s="210"/>
      <c r="Q291" s="210"/>
      <c r="R291" s="210"/>
      <c r="S291" s="210"/>
      <c r="T291" s="211"/>
      <c r="AT291" s="212" t="s">
        <v>149</v>
      </c>
      <c r="AU291" s="212" t="s">
        <v>94</v>
      </c>
      <c r="AV291" s="13" t="s">
        <v>94</v>
      </c>
      <c r="AW291" s="13" t="s">
        <v>40</v>
      </c>
      <c r="AX291" s="13" t="s">
        <v>91</v>
      </c>
      <c r="AY291" s="212" t="s">
        <v>141</v>
      </c>
    </row>
    <row r="292" spans="1:65" s="2" customFormat="1" ht="16.5" customHeight="1">
      <c r="A292" s="34"/>
      <c r="B292" s="35"/>
      <c r="C292" s="224" t="s">
        <v>680</v>
      </c>
      <c r="D292" s="224" t="s">
        <v>237</v>
      </c>
      <c r="E292" s="225" t="s">
        <v>681</v>
      </c>
      <c r="F292" s="226" t="s">
        <v>682</v>
      </c>
      <c r="G292" s="227" t="s">
        <v>273</v>
      </c>
      <c r="H292" s="228">
        <v>32</v>
      </c>
      <c r="I292" s="229"/>
      <c r="J292" s="230">
        <f>ROUND(I292*H292,2)</f>
        <v>0</v>
      </c>
      <c r="K292" s="226" t="s">
        <v>1035</v>
      </c>
      <c r="L292" s="231"/>
      <c r="M292" s="232" t="s">
        <v>1</v>
      </c>
      <c r="N292" s="233" t="s">
        <v>48</v>
      </c>
      <c r="O292" s="71"/>
      <c r="P292" s="197">
        <f>O292*H292</f>
        <v>0</v>
      </c>
      <c r="Q292" s="197">
        <v>1.8799999999999999E-3</v>
      </c>
      <c r="R292" s="197">
        <f>Q292*H292</f>
        <v>6.0159999999999998E-2</v>
      </c>
      <c r="S292" s="197">
        <v>0</v>
      </c>
      <c r="T292" s="19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9" t="s">
        <v>183</v>
      </c>
      <c r="AT292" s="199" t="s">
        <v>237</v>
      </c>
      <c r="AU292" s="199" t="s">
        <v>94</v>
      </c>
      <c r="AY292" s="16" t="s">
        <v>141</v>
      </c>
      <c r="BE292" s="200">
        <f>IF(N292="základní",J292,0)</f>
        <v>0</v>
      </c>
      <c r="BF292" s="200">
        <f>IF(N292="snížená",J292,0)</f>
        <v>0</v>
      </c>
      <c r="BG292" s="200">
        <f>IF(N292="zákl. přenesená",J292,0)</f>
        <v>0</v>
      </c>
      <c r="BH292" s="200">
        <f>IF(N292="sníž. přenesená",J292,0)</f>
        <v>0</v>
      </c>
      <c r="BI292" s="200">
        <f>IF(N292="nulová",J292,0)</f>
        <v>0</v>
      </c>
      <c r="BJ292" s="16" t="s">
        <v>91</v>
      </c>
      <c r="BK292" s="200">
        <f>ROUND(I292*H292,2)</f>
        <v>0</v>
      </c>
      <c r="BL292" s="16" t="s">
        <v>147</v>
      </c>
      <c r="BM292" s="199" t="s">
        <v>683</v>
      </c>
    </row>
    <row r="293" spans="1:65" s="13" customFormat="1">
      <c r="B293" s="201"/>
      <c r="C293" s="202"/>
      <c r="D293" s="203" t="s">
        <v>149</v>
      </c>
      <c r="E293" s="204" t="s">
        <v>1</v>
      </c>
      <c r="F293" s="205" t="s">
        <v>310</v>
      </c>
      <c r="G293" s="202"/>
      <c r="H293" s="206">
        <v>32</v>
      </c>
      <c r="I293" s="207"/>
      <c r="J293" s="202"/>
      <c r="K293" s="202"/>
      <c r="L293" s="208"/>
      <c r="M293" s="209"/>
      <c r="N293" s="210"/>
      <c r="O293" s="210"/>
      <c r="P293" s="210"/>
      <c r="Q293" s="210"/>
      <c r="R293" s="210"/>
      <c r="S293" s="210"/>
      <c r="T293" s="211"/>
      <c r="AT293" s="212" t="s">
        <v>149</v>
      </c>
      <c r="AU293" s="212" t="s">
        <v>94</v>
      </c>
      <c r="AV293" s="13" t="s">
        <v>94</v>
      </c>
      <c r="AW293" s="13" t="s">
        <v>40</v>
      </c>
      <c r="AX293" s="13" t="s">
        <v>91</v>
      </c>
      <c r="AY293" s="212" t="s">
        <v>141</v>
      </c>
    </row>
    <row r="294" spans="1:65" s="2" customFormat="1" ht="16.5" customHeight="1">
      <c r="A294" s="34"/>
      <c r="B294" s="35"/>
      <c r="C294" s="224" t="s">
        <v>684</v>
      </c>
      <c r="D294" s="224" t="s">
        <v>237</v>
      </c>
      <c r="E294" s="225" t="s">
        <v>685</v>
      </c>
      <c r="F294" s="226" t="s">
        <v>686</v>
      </c>
      <c r="G294" s="227" t="s">
        <v>273</v>
      </c>
      <c r="H294" s="228">
        <v>32</v>
      </c>
      <c r="I294" s="229"/>
      <c r="J294" s="230">
        <f>ROUND(I294*H294,2)</f>
        <v>0</v>
      </c>
      <c r="K294" s="226" t="s">
        <v>1035</v>
      </c>
      <c r="L294" s="231"/>
      <c r="M294" s="232" t="s">
        <v>1</v>
      </c>
      <c r="N294" s="233" t="s">
        <v>48</v>
      </c>
      <c r="O294" s="71"/>
      <c r="P294" s="197">
        <f>O294*H294</f>
        <v>0</v>
      </c>
      <c r="Q294" s="197">
        <v>3.5000000000000001E-3</v>
      </c>
      <c r="R294" s="197">
        <f>Q294*H294</f>
        <v>0.112</v>
      </c>
      <c r="S294" s="197">
        <v>0</v>
      </c>
      <c r="T294" s="19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9" t="s">
        <v>183</v>
      </c>
      <c r="AT294" s="199" t="s">
        <v>237</v>
      </c>
      <c r="AU294" s="199" t="s">
        <v>94</v>
      </c>
      <c r="AY294" s="16" t="s">
        <v>141</v>
      </c>
      <c r="BE294" s="200">
        <f>IF(N294="základní",J294,0)</f>
        <v>0</v>
      </c>
      <c r="BF294" s="200">
        <f>IF(N294="snížená",J294,0)</f>
        <v>0</v>
      </c>
      <c r="BG294" s="200">
        <f>IF(N294="zákl. přenesená",J294,0)</f>
        <v>0</v>
      </c>
      <c r="BH294" s="200">
        <f>IF(N294="sníž. přenesená",J294,0)</f>
        <v>0</v>
      </c>
      <c r="BI294" s="200">
        <f>IF(N294="nulová",J294,0)</f>
        <v>0</v>
      </c>
      <c r="BJ294" s="16" t="s">
        <v>91</v>
      </c>
      <c r="BK294" s="200">
        <f>ROUND(I294*H294,2)</f>
        <v>0</v>
      </c>
      <c r="BL294" s="16" t="s">
        <v>147</v>
      </c>
      <c r="BM294" s="199" t="s">
        <v>687</v>
      </c>
    </row>
    <row r="295" spans="1:65" s="13" customFormat="1">
      <c r="B295" s="201"/>
      <c r="C295" s="202"/>
      <c r="D295" s="203" t="s">
        <v>149</v>
      </c>
      <c r="E295" s="204" t="s">
        <v>1</v>
      </c>
      <c r="F295" s="205" t="s">
        <v>310</v>
      </c>
      <c r="G295" s="202"/>
      <c r="H295" s="206">
        <v>32</v>
      </c>
      <c r="I295" s="207"/>
      <c r="J295" s="202"/>
      <c r="K295" s="202"/>
      <c r="L295" s="208"/>
      <c r="M295" s="209"/>
      <c r="N295" s="210"/>
      <c r="O295" s="210"/>
      <c r="P295" s="210"/>
      <c r="Q295" s="210"/>
      <c r="R295" s="210"/>
      <c r="S295" s="210"/>
      <c r="T295" s="211"/>
      <c r="AT295" s="212" t="s">
        <v>149</v>
      </c>
      <c r="AU295" s="212" t="s">
        <v>94</v>
      </c>
      <c r="AV295" s="13" t="s">
        <v>94</v>
      </c>
      <c r="AW295" s="13" t="s">
        <v>40</v>
      </c>
      <c r="AX295" s="13" t="s">
        <v>91</v>
      </c>
      <c r="AY295" s="212" t="s">
        <v>141</v>
      </c>
    </row>
    <row r="296" spans="1:65" s="2" customFormat="1" ht="16.5" customHeight="1">
      <c r="A296" s="34"/>
      <c r="B296" s="35"/>
      <c r="C296" s="188" t="s">
        <v>688</v>
      </c>
      <c r="D296" s="188" t="s">
        <v>143</v>
      </c>
      <c r="E296" s="189" t="s">
        <v>689</v>
      </c>
      <c r="F296" s="190" t="s">
        <v>690</v>
      </c>
      <c r="G296" s="191" t="s">
        <v>273</v>
      </c>
      <c r="H296" s="192">
        <v>32</v>
      </c>
      <c r="I296" s="193"/>
      <c r="J296" s="194">
        <f>ROUND(I296*H296,2)</f>
        <v>0</v>
      </c>
      <c r="K296" s="190" t="s">
        <v>1034</v>
      </c>
      <c r="L296" s="39"/>
      <c r="M296" s="195" t="s">
        <v>1</v>
      </c>
      <c r="N296" s="196" t="s">
        <v>48</v>
      </c>
      <c r="O296" s="71"/>
      <c r="P296" s="197">
        <f>O296*H296</f>
        <v>0</v>
      </c>
      <c r="Q296" s="197">
        <v>7.6999999999999996E-4</v>
      </c>
      <c r="R296" s="197">
        <f>Q296*H296</f>
        <v>2.4639999999999999E-2</v>
      </c>
      <c r="S296" s="197">
        <v>0</v>
      </c>
      <c r="T296" s="19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9" t="s">
        <v>147</v>
      </c>
      <c r="AT296" s="199" t="s">
        <v>143</v>
      </c>
      <c r="AU296" s="199" t="s">
        <v>94</v>
      </c>
      <c r="AY296" s="16" t="s">
        <v>141</v>
      </c>
      <c r="BE296" s="200">
        <f>IF(N296="základní",J296,0)</f>
        <v>0</v>
      </c>
      <c r="BF296" s="200">
        <f>IF(N296="snížená",J296,0)</f>
        <v>0</v>
      </c>
      <c r="BG296" s="200">
        <f>IF(N296="zákl. přenesená",J296,0)</f>
        <v>0</v>
      </c>
      <c r="BH296" s="200">
        <f>IF(N296="sníž. přenesená",J296,0)</f>
        <v>0</v>
      </c>
      <c r="BI296" s="200">
        <f>IF(N296="nulová",J296,0)</f>
        <v>0</v>
      </c>
      <c r="BJ296" s="16" t="s">
        <v>91</v>
      </c>
      <c r="BK296" s="200">
        <f>ROUND(I296*H296,2)</f>
        <v>0</v>
      </c>
      <c r="BL296" s="16" t="s">
        <v>147</v>
      </c>
      <c r="BM296" s="199" t="s">
        <v>691</v>
      </c>
    </row>
    <row r="297" spans="1:65" s="13" customFormat="1">
      <c r="B297" s="201"/>
      <c r="C297" s="202"/>
      <c r="D297" s="203" t="s">
        <v>149</v>
      </c>
      <c r="E297" s="204" t="s">
        <v>1</v>
      </c>
      <c r="F297" s="205" t="s">
        <v>692</v>
      </c>
      <c r="G297" s="202"/>
      <c r="H297" s="206">
        <v>32</v>
      </c>
      <c r="I297" s="207"/>
      <c r="J297" s="202"/>
      <c r="K297" s="202"/>
      <c r="L297" s="208"/>
      <c r="M297" s="209"/>
      <c r="N297" s="210"/>
      <c r="O297" s="210"/>
      <c r="P297" s="210"/>
      <c r="Q297" s="210"/>
      <c r="R297" s="210"/>
      <c r="S297" s="210"/>
      <c r="T297" s="211"/>
      <c r="AT297" s="212" t="s">
        <v>149</v>
      </c>
      <c r="AU297" s="212" t="s">
        <v>94</v>
      </c>
      <c r="AV297" s="13" t="s">
        <v>94</v>
      </c>
      <c r="AW297" s="13" t="s">
        <v>40</v>
      </c>
      <c r="AX297" s="13" t="s">
        <v>91</v>
      </c>
      <c r="AY297" s="212" t="s">
        <v>141</v>
      </c>
    </row>
    <row r="298" spans="1:65" s="2" customFormat="1" ht="16.5" customHeight="1">
      <c r="A298" s="34"/>
      <c r="B298" s="35"/>
      <c r="C298" s="224" t="s">
        <v>693</v>
      </c>
      <c r="D298" s="224" t="s">
        <v>237</v>
      </c>
      <c r="E298" s="225" t="s">
        <v>694</v>
      </c>
      <c r="F298" s="226" t="s">
        <v>695</v>
      </c>
      <c r="G298" s="227" t="s">
        <v>273</v>
      </c>
      <c r="H298" s="228">
        <v>32</v>
      </c>
      <c r="I298" s="229"/>
      <c r="J298" s="230">
        <f>ROUND(I298*H298,2)</f>
        <v>0</v>
      </c>
      <c r="K298" s="226" t="s">
        <v>1035</v>
      </c>
      <c r="L298" s="231"/>
      <c r="M298" s="232" t="s">
        <v>1</v>
      </c>
      <c r="N298" s="233" t="s">
        <v>48</v>
      </c>
      <c r="O298" s="71"/>
      <c r="P298" s="197">
        <f>O298*H298</f>
        <v>0</v>
      </c>
      <c r="Q298" s="197">
        <v>5.0000000000000001E-3</v>
      </c>
      <c r="R298" s="197">
        <f>Q298*H298</f>
        <v>0.16</v>
      </c>
      <c r="S298" s="197">
        <v>0</v>
      </c>
      <c r="T298" s="19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9" t="s">
        <v>183</v>
      </c>
      <c r="AT298" s="199" t="s">
        <v>237</v>
      </c>
      <c r="AU298" s="199" t="s">
        <v>94</v>
      </c>
      <c r="AY298" s="16" t="s">
        <v>141</v>
      </c>
      <c r="BE298" s="200">
        <f>IF(N298="základní",J298,0)</f>
        <v>0</v>
      </c>
      <c r="BF298" s="200">
        <f>IF(N298="snížená",J298,0)</f>
        <v>0</v>
      </c>
      <c r="BG298" s="200">
        <f>IF(N298="zákl. přenesená",J298,0)</f>
        <v>0</v>
      </c>
      <c r="BH298" s="200">
        <f>IF(N298="sníž. přenesená",J298,0)</f>
        <v>0</v>
      </c>
      <c r="BI298" s="200">
        <f>IF(N298="nulová",J298,0)</f>
        <v>0</v>
      </c>
      <c r="BJ298" s="16" t="s">
        <v>91</v>
      </c>
      <c r="BK298" s="200">
        <f>ROUND(I298*H298,2)</f>
        <v>0</v>
      </c>
      <c r="BL298" s="16" t="s">
        <v>147</v>
      </c>
      <c r="BM298" s="199" t="s">
        <v>696</v>
      </c>
    </row>
    <row r="299" spans="1:65" s="13" customFormat="1">
      <c r="B299" s="201"/>
      <c r="C299" s="202"/>
      <c r="D299" s="203" t="s">
        <v>149</v>
      </c>
      <c r="E299" s="204" t="s">
        <v>1</v>
      </c>
      <c r="F299" s="205" t="s">
        <v>310</v>
      </c>
      <c r="G299" s="202"/>
      <c r="H299" s="206">
        <v>32</v>
      </c>
      <c r="I299" s="207"/>
      <c r="J299" s="202"/>
      <c r="K299" s="202"/>
      <c r="L299" s="208"/>
      <c r="M299" s="209"/>
      <c r="N299" s="210"/>
      <c r="O299" s="210"/>
      <c r="P299" s="210"/>
      <c r="Q299" s="210"/>
      <c r="R299" s="210"/>
      <c r="S299" s="210"/>
      <c r="T299" s="211"/>
      <c r="AT299" s="212" t="s">
        <v>149</v>
      </c>
      <c r="AU299" s="212" t="s">
        <v>94</v>
      </c>
      <c r="AV299" s="13" t="s">
        <v>94</v>
      </c>
      <c r="AW299" s="13" t="s">
        <v>40</v>
      </c>
      <c r="AX299" s="13" t="s">
        <v>91</v>
      </c>
      <c r="AY299" s="212" t="s">
        <v>141</v>
      </c>
    </row>
    <row r="300" spans="1:65" s="2" customFormat="1" ht="16.5" customHeight="1">
      <c r="A300" s="34"/>
      <c r="B300" s="35"/>
      <c r="C300" s="188" t="s">
        <v>697</v>
      </c>
      <c r="D300" s="188" t="s">
        <v>143</v>
      </c>
      <c r="E300" s="189" t="s">
        <v>698</v>
      </c>
      <c r="F300" s="190" t="s">
        <v>699</v>
      </c>
      <c r="G300" s="191" t="s">
        <v>273</v>
      </c>
      <c r="H300" s="192">
        <v>2</v>
      </c>
      <c r="I300" s="193"/>
      <c r="J300" s="194">
        <f>ROUND(I300*H300,2)</f>
        <v>0</v>
      </c>
      <c r="K300" s="190" t="s">
        <v>1034</v>
      </c>
      <c r="L300" s="39"/>
      <c r="M300" s="195" t="s">
        <v>1</v>
      </c>
      <c r="N300" s="196" t="s">
        <v>48</v>
      </c>
      <c r="O300" s="71"/>
      <c r="P300" s="197">
        <f>O300*H300</f>
        <v>0</v>
      </c>
      <c r="Q300" s="197">
        <v>1.6199999999999999E-3</v>
      </c>
      <c r="R300" s="197">
        <f>Q300*H300</f>
        <v>3.2399999999999998E-3</v>
      </c>
      <c r="S300" s="197">
        <v>0</v>
      </c>
      <c r="T300" s="19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9" t="s">
        <v>147</v>
      </c>
      <c r="AT300" s="199" t="s">
        <v>143</v>
      </c>
      <c r="AU300" s="199" t="s">
        <v>94</v>
      </c>
      <c r="AY300" s="16" t="s">
        <v>141</v>
      </c>
      <c r="BE300" s="200">
        <f>IF(N300="základní",J300,0)</f>
        <v>0</v>
      </c>
      <c r="BF300" s="200">
        <f>IF(N300="snížená",J300,0)</f>
        <v>0</v>
      </c>
      <c r="BG300" s="200">
        <f>IF(N300="zákl. přenesená",J300,0)</f>
        <v>0</v>
      </c>
      <c r="BH300" s="200">
        <f>IF(N300="sníž. přenesená",J300,0)</f>
        <v>0</v>
      </c>
      <c r="BI300" s="200">
        <f>IF(N300="nulová",J300,0)</f>
        <v>0</v>
      </c>
      <c r="BJ300" s="16" t="s">
        <v>91</v>
      </c>
      <c r="BK300" s="200">
        <f>ROUND(I300*H300,2)</f>
        <v>0</v>
      </c>
      <c r="BL300" s="16" t="s">
        <v>147</v>
      </c>
      <c r="BM300" s="199" t="s">
        <v>700</v>
      </c>
    </row>
    <row r="301" spans="1:65" s="13" customFormat="1">
      <c r="B301" s="201"/>
      <c r="C301" s="202"/>
      <c r="D301" s="203" t="s">
        <v>149</v>
      </c>
      <c r="E301" s="204" t="s">
        <v>1</v>
      </c>
      <c r="F301" s="205" t="s">
        <v>94</v>
      </c>
      <c r="G301" s="202"/>
      <c r="H301" s="206">
        <v>2</v>
      </c>
      <c r="I301" s="207"/>
      <c r="J301" s="202"/>
      <c r="K301" s="202"/>
      <c r="L301" s="208"/>
      <c r="M301" s="209"/>
      <c r="N301" s="210"/>
      <c r="O301" s="210"/>
      <c r="P301" s="210"/>
      <c r="Q301" s="210"/>
      <c r="R301" s="210"/>
      <c r="S301" s="210"/>
      <c r="T301" s="211"/>
      <c r="AT301" s="212" t="s">
        <v>149</v>
      </c>
      <c r="AU301" s="212" t="s">
        <v>94</v>
      </c>
      <c r="AV301" s="13" t="s">
        <v>94</v>
      </c>
      <c r="AW301" s="13" t="s">
        <v>40</v>
      </c>
      <c r="AX301" s="13" t="s">
        <v>91</v>
      </c>
      <c r="AY301" s="212" t="s">
        <v>141</v>
      </c>
    </row>
    <row r="302" spans="1:65" s="2" customFormat="1" ht="16.5" customHeight="1">
      <c r="A302" s="34"/>
      <c r="B302" s="35"/>
      <c r="C302" s="224" t="s">
        <v>701</v>
      </c>
      <c r="D302" s="224" t="s">
        <v>237</v>
      </c>
      <c r="E302" s="225" t="s">
        <v>702</v>
      </c>
      <c r="F302" s="226" t="s">
        <v>703</v>
      </c>
      <c r="G302" s="227" t="s">
        <v>273</v>
      </c>
      <c r="H302" s="228">
        <v>2</v>
      </c>
      <c r="I302" s="229"/>
      <c r="J302" s="230">
        <f>ROUND(I302*H302,2)</f>
        <v>0</v>
      </c>
      <c r="K302" s="226" t="s">
        <v>1035</v>
      </c>
      <c r="L302" s="231"/>
      <c r="M302" s="232" t="s">
        <v>1</v>
      </c>
      <c r="N302" s="233" t="s">
        <v>48</v>
      </c>
      <c r="O302" s="71"/>
      <c r="P302" s="197">
        <f>O302*H302</f>
        <v>0</v>
      </c>
      <c r="Q302" s="197">
        <v>3.5000000000000001E-3</v>
      </c>
      <c r="R302" s="197">
        <f>Q302*H302</f>
        <v>7.0000000000000001E-3</v>
      </c>
      <c r="S302" s="197">
        <v>0</v>
      </c>
      <c r="T302" s="19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9" t="s">
        <v>183</v>
      </c>
      <c r="AT302" s="199" t="s">
        <v>237</v>
      </c>
      <c r="AU302" s="199" t="s">
        <v>94</v>
      </c>
      <c r="AY302" s="16" t="s">
        <v>141</v>
      </c>
      <c r="BE302" s="200">
        <f>IF(N302="základní",J302,0)</f>
        <v>0</v>
      </c>
      <c r="BF302" s="200">
        <f>IF(N302="snížená",J302,0)</f>
        <v>0</v>
      </c>
      <c r="BG302" s="200">
        <f>IF(N302="zákl. přenesená",J302,0)</f>
        <v>0</v>
      </c>
      <c r="BH302" s="200">
        <f>IF(N302="sníž. přenesená",J302,0)</f>
        <v>0</v>
      </c>
      <c r="BI302" s="200">
        <f>IF(N302="nulová",J302,0)</f>
        <v>0</v>
      </c>
      <c r="BJ302" s="16" t="s">
        <v>91</v>
      </c>
      <c r="BK302" s="200">
        <f>ROUND(I302*H302,2)</f>
        <v>0</v>
      </c>
      <c r="BL302" s="16" t="s">
        <v>147</v>
      </c>
      <c r="BM302" s="199" t="s">
        <v>704</v>
      </c>
    </row>
    <row r="303" spans="1:65" s="13" customFormat="1">
      <c r="B303" s="201"/>
      <c r="C303" s="202"/>
      <c r="D303" s="203" t="s">
        <v>149</v>
      </c>
      <c r="E303" s="204" t="s">
        <v>1</v>
      </c>
      <c r="F303" s="205" t="s">
        <v>94</v>
      </c>
      <c r="G303" s="202"/>
      <c r="H303" s="206">
        <v>2</v>
      </c>
      <c r="I303" s="207"/>
      <c r="J303" s="202"/>
      <c r="K303" s="202"/>
      <c r="L303" s="208"/>
      <c r="M303" s="209"/>
      <c r="N303" s="210"/>
      <c r="O303" s="210"/>
      <c r="P303" s="210"/>
      <c r="Q303" s="210"/>
      <c r="R303" s="210"/>
      <c r="S303" s="210"/>
      <c r="T303" s="211"/>
      <c r="AT303" s="212" t="s">
        <v>149</v>
      </c>
      <c r="AU303" s="212" t="s">
        <v>94</v>
      </c>
      <c r="AV303" s="13" t="s">
        <v>94</v>
      </c>
      <c r="AW303" s="13" t="s">
        <v>40</v>
      </c>
      <c r="AX303" s="13" t="s">
        <v>91</v>
      </c>
      <c r="AY303" s="212" t="s">
        <v>141</v>
      </c>
    </row>
    <row r="304" spans="1:65" s="2" customFormat="1" ht="16.5" customHeight="1">
      <c r="A304" s="34"/>
      <c r="B304" s="35"/>
      <c r="C304" s="224" t="s">
        <v>705</v>
      </c>
      <c r="D304" s="224" t="s">
        <v>237</v>
      </c>
      <c r="E304" s="225" t="s">
        <v>706</v>
      </c>
      <c r="F304" s="226" t="s">
        <v>707</v>
      </c>
      <c r="G304" s="227" t="s">
        <v>273</v>
      </c>
      <c r="H304" s="228">
        <v>2</v>
      </c>
      <c r="I304" s="229"/>
      <c r="J304" s="230">
        <f>ROUND(I304*H304,2)</f>
        <v>0</v>
      </c>
      <c r="K304" s="226" t="s">
        <v>1035</v>
      </c>
      <c r="L304" s="231"/>
      <c r="M304" s="232" t="s">
        <v>1</v>
      </c>
      <c r="N304" s="233" t="s">
        <v>48</v>
      </c>
      <c r="O304" s="71"/>
      <c r="P304" s="197">
        <f>O304*H304</f>
        <v>0</v>
      </c>
      <c r="Q304" s="197">
        <v>1.847E-2</v>
      </c>
      <c r="R304" s="197">
        <f>Q304*H304</f>
        <v>3.6940000000000001E-2</v>
      </c>
      <c r="S304" s="197">
        <v>0</v>
      </c>
      <c r="T304" s="19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9" t="s">
        <v>183</v>
      </c>
      <c r="AT304" s="199" t="s">
        <v>237</v>
      </c>
      <c r="AU304" s="199" t="s">
        <v>94</v>
      </c>
      <c r="AY304" s="16" t="s">
        <v>141</v>
      </c>
      <c r="BE304" s="200">
        <f>IF(N304="základní",J304,0)</f>
        <v>0</v>
      </c>
      <c r="BF304" s="200">
        <f>IF(N304="snížená",J304,0)</f>
        <v>0</v>
      </c>
      <c r="BG304" s="200">
        <f>IF(N304="zákl. přenesená",J304,0)</f>
        <v>0</v>
      </c>
      <c r="BH304" s="200">
        <f>IF(N304="sníž. přenesená",J304,0)</f>
        <v>0</v>
      </c>
      <c r="BI304" s="200">
        <f>IF(N304="nulová",J304,0)</f>
        <v>0</v>
      </c>
      <c r="BJ304" s="16" t="s">
        <v>91</v>
      </c>
      <c r="BK304" s="200">
        <f>ROUND(I304*H304,2)</f>
        <v>0</v>
      </c>
      <c r="BL304" s="16" t="s">
        <v>147</v>
      </c>
      <c r="BM304" s="199" t="s">
        <v>708</v>
      </c>
    </row>
    <row r="305" spans="1:65" s="13" customFormat="1">
      <c r="B305" s="201"/>
      <c r="C305" s="202"/>
      <c r="D305" s="203" t="s">
        <v>149</v>
      </c>
      <c r="E305" s="204" t="s">
        <v>1</v>
      </c>
      <c r="F305" s="205" t="s">
        <v>94</v>
      </c>
      <c r="G305" s="202"/>
      <c r="H305" s="206">
        <v>2</v>
      </c>
      <c r="I305" s="207"/>
      <c r="J305" s="202"/>
      <c r="K305" s="202"/>
      <c r="L305" s="208"/>
      <c r="M305" s="209"/>
      <c r="N305" s="210"/>
      <c r="O305" s="210"/>
      <c r="P305" s="210"/>
      <c r="Q305" s="210"/>
      <c r="R305" s="210"/>
      <c r="S305" s="210"/>
      <c r="T305" s="211"/>
      <c r="AT305" s="212" t="s">
        <v>149</v>
      </c>
      <c r="AU305" s="212" t="s">
        <v>94</v>
      </c>
      <c r="AV305" s="13" t="s">
        <v>94</v>
      </c>
      <c r="AW305" s="13" t="s">
        <v>40</v>
      </c>
      <c r="AX305" s="13" t="s">
        <v>91</v>
      </c>
      <c r="AY305" s="212" t="s">
        <v>141</v>
      </c>
    </row>
    <row r="306" spans="1:65" s="2" customFormat="1" ht="16.5" customHeight="1">
      <c r="A306" s="34"/>
      <c r="B306" s="35"/>
      <c r="C306" s="188" t="s">
        <v>709</v>
      </c>
      <c r="D306" s="188" t="s">
        <v>143</v>
      </c>
      <c r="E306" s="189" t="s">
        <v>710</v>
      </c>
      <c r="F306" s="190" t="s">
        <v>711</v>
      </c>
      <c r="G306" s="191" t="s">
        <v>273</v>
      </c>
      <c r="H306" s="192">
        <v>2</v>
      </c>
      <c r="I306" s="193"/>
      <c r="J306" s="194">
        <f>ROUND(I306*H306,2)</f>
        <v>0</v>
      </c>
      <c r="K306" s="190" t="s">
        <v>1034</v>
      </c>
      <c r="L306" s="39"/>
      <c r="M306" s="195" t="s">
        <v>1</v>
      </c>
      <c r="N306" s="196" t="s">
        <v>48</v>
      </c>
      <c r="O306" s="71"/>
      <c r="P306" s="197">
        <f>O306*H306</f>
        <v>0</v>
      </c>
      <c r="Q306" s="197">
        <v>1.3600000000000001E-3</v>
      </c>
      <c r="R306" s="197">
        <f>Q306*H306</f>
        <v>2.7200000000000002E-3</v>
      </c>
      <c r="S306" s="197">
        <v>0</v>
      </c>
      <c r="T306" s="19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9" t="s">
        <v>147</v>
      </c>
      <c r="AT306" s="199" t="s">
        <v>143</v>
      </c>
      <c r="AU306" s="199" t="s">
        <v>94</v>
      </c>
      <c r="AY306" s="16" t="s">
        <v>141</v>
      </c>
      <c r="BE306" s="200">
        <f>IF(N306="základní",J306,0)</f>
        <v>0</v>
      </c>
      <c r="BF306" s="200">
        <f>IF(N306="snížená",J306,0)</f>
        <v>0</v>
      </c>
      <c r="BG306" s="200">
        <f>IF(N306="zákl. přenesená",J306,0)</f>
        <v>0</v>
      </c>
      <c r="BH306" s="200">
        <f>IF(N306="sníž. přenesená",J306,0)</f>
        <v>0</v>
      </c>
      <c r="BI306" s="200">
        <f>IF(N306="nulová",J306,0)</f>
        <v>0</v>
      </c>
      <c r="BJ306" s="16" t="s">
        <v>91</v>
      </c>
      <c r="BK306" s="200">
        <f>ROUND(I306*H306,2)</f>
        <v>0</v>
      </c>
      <c r="BL306" s="16" t="s">
        <v>147</v>
      </c>
      <c r="BM306" s="199" t="s">
        <v>712</v>
      </c>
    </row>
    <row r="307" spans="1:65" s="13" customFormat="1">
      <c r="B307" s="201"/>
      <c r="C307" s="202"/>
      <c r="D307" s="203" t="s">
        <v>149</v>
      </c>
      <c r="E307" s="204" t="s">
        <v>1</v>
      </c>
      <c r="F307" s="205" t="s">
        <v>94</v>
      </c>
      <c r="G307" s="202"/>
      <c r="H307" s="206">
        <v>2</v>
      </c>
      <c r="I307" s="207"/>
      <c r="J307" s="202"/>
      <c r="K307" s="202"/>
      <c r="L307" s="208"/>
      <c r="M307" s="209"/>
      <c r="N307" s="210"/>
      <c r="O307" s="210"/>
      <c r="P307" s="210"/>
      <c r="Q307" s="210"/>
      <c r="R307" s="210"/>
      <c r="S307" s="210"/>
      <c r="T307" s="211"/>
      <c r="AT307" s="212" t="s">
        <v>149</v>
      </c>
      <c r="AU307" s="212" t="s">
        <v>94</v>
      </c>
      <c r="AV307" s="13" t="s">
        <v>94</v>
      </c>
      <c r="AW307" s="13" t="s">
        <v>40</v>
      </c>
      <c r="AX307" s="13" t="s">
        <v>91</v>
      </c>
      <c r="AY307" s="212" t="s">
        <v>141</v>
      </c>
    </row>
    <row r="308" spans="1:65" s="2" customFormat="1" ht="16.5" customHeight="1">
      <c r="A308" s="34"/>
      <c r="B308" s="35"/>
      <c r="C308" s="224" t="s">
        <v>713</v>
      </c>
      <c r="D308" s="224" t="s">
        <v>237</v>
      </c>
      <c r="E308" s="225" t="s">
        <v>714</v>
      </c>
      <c r="F308" s="226" t="s">
        <v>715</v>
      </c>
      <c r="G308" s="227" t="s">
        <v>273</v>
      </c>
      <c r="H308" s="228">
        <v>2</v>
      </c>
      <c r="I308" s="229"/>
      <c r="J308" s="230">
        <f>ROUND(I308*H308,2)</f>
        <v>0</v>
      </c>
      <c r="K308" s="226" t="s">
        <v>1035</v>
      </c>
      <c r="L308" s="231"/>
      <c r="M308" s="232" t="s">
        <v>1</v>
      </c>
      <c r="N308" s="233" t="s">
        <v>48</v>
      </c>
      <c r="O308" s="71"/>
      <c r="P308" s="197">
        <f>O308*H308</f>
        <v>0</v>
      </c>
      <c r="Q308" s="197">
        <v>3.7499999999999999E-2</v>
      </c>
      <c r="R308" s="197">
        <f>Q308*H308</f>
        <v>7.4999999999999997E-2</v>
      </c>
      <c r="S308" s="197">
        <v>0</v>
      </c>
      <c r="T308" s="19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9" t="s">
        <v>183</v>
      </c>
      <c r="AT308" s="199" t="s">
        <v>237</v>
      </c>
      <c r="AU308" s="199" t="s">
        <v>94</v>
      </c>
      <c r="AY308" s="16" t="s">
        <v>141</v>
      </c>
      <c r="BE308" s="200">
        <f>IF(N308="základní",J308,0)</f>
        <v>0</v>
      </c>
      <c r="BF308" s="200">
        <f>IF(N308="snížená",J308,0)</f>
        <v>0</v>
      </c>
      <c r="BG308" s="200">
        <f>IF(N308="zákl. přenesená",J308,0)</f>
        <v>0</v>
      </c>
      <c r="BH308" s="200">
        <f>IF(N308="sníž. přenesená",J308,0)</f>
        <v>0</v>
      </c>
      <c r="BI308" s="200">
        <f>IF(N308="nulová",J308,0)</f>
        <v>0</v>
      </c>
      <c r="BJ308" s="16" t="s">
        <v>91</v>
      </c>
      <c r="BK308" s="200">
        <f>ROUND(I308*H308,2)</f>
        <v>0</v>
      </c>
      <c r="BL308" s="16" t="s">
        <v>147</v>
      </c>
      <c r="BM308" s="199" t="s">
        <v>716</v>
      </c>
    </row>
    <row r="309" spans="1:65" s="13" customFormat="1">
      <c r="B309" s="201"/>
      <c r="C309" s="202"/>
      <c r="D309" s="203" t="s">
        <v>149</v>
      </c>
      <c r="E309" s="204" t="s">
        <v>1</v>
      </c>
      <c r="F309" s="205" t="s">
        <v>94</v>
      </c>
      <c r="G309" s="202"/>
      <c r="H309" s="206">
        <v>2</v>
      </c>
      <c r="I309" s="207"/>
      <c r="J309" s="202"/>
      <c r="K309" s="202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149</v>
      </c>
      <c r="AU309" s="212" t="s">
        <v>94</v>
      </c>
      <c r="AV309" s="13" t="s">
        <v>94</v>
      </c>
      <c r="AW309" s="13" t="s">
        <v>40</v>
      </c>
      <c r="AX309" s="13" t="s">
        <v>91</v>
      </c>
      <c r="AY309" s="212" t="s">
        <v>141</v>
      </c>
    </row>
    <row r="310" spans="1:65" s="2" customFormat="1" ht="16.5" customHeight="1">
      <c r="A310" s="34"/>
      <c r="B310" s="35"/>
      <c r="C310" s="188" t="s">
        <v>717</v>
      </c>
      <c r="D310" s="188" t="s">
        <v>143</v>
      </c>
      <c r="E310" s="189" t="s">
        <v>718</v>
      </c>
      <c r="F310" s="190" t="s">
        <v>719</v>
      </c>
      <c r="G310" s="191" t="s">
        <v>273</v>
      </c>
      <c r="H310" s="192">
        <v>2</v>
      </c>
      <c r="I310" s="193"/>
      <c r="J310" s="194">
        <f>ROUND(I310*H310,2)</f>
        <v>0</v>
      </c>
      <c r="K310" s="190" t="s">
        <v>1034</v>
      </c>
      <c r="L310" s="39"/>
      <c r="M310" s="195" t="s">
        <v>1</v>
      </c>
      <c r="N310" s="196" t="s">
        <v>48</v>
      </c>
      <c r="O310" s="71"/>
      <c r="P310" s="197">
        <f>O310*H310</f>
        <v>0</v>
      </c>
      <c r="Q310" s="197">
        <v>1.65E-3</v>
      </c>
      <c r="R310" s="197">
        <f>Q310*H310</f>
        <v>3.3E-3</v>
      </c>
      <c r="S310" s="197">
        <v>0</v>
      </c>
      <c r="T310" s="198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9" t="s">
        <v>147</v>
      </c>
      <c r="AT310" s="199" t="s">
        <v>143</v>
      </c>
      <c r="AU310" s="199" t="s">
        <v>94</v>
      </c>
      <c r="AY310" s="16" t="s">
        <v>141</v>
      </c>
      <c r="BE310" s="200">
        <f>IF(N310="základní",J310,0)</f>
        <v>0</v>
      </c>
      <c r="BF310" s="200">
        <f>IF(N310="snížená",J310,0)</f>
        <v>0</v>
      </c>
      <c r="BG310" s="200">
        <f>IF(N310="zákl. přenesená",J310,0)</f>
        <v>0</v>
      </c>
      <c r="BH310" s="200">
        <f>IF(N310="sníž. přenesená",J310,0)</f>
        <v>0</v>
      </c>
      <c r="BI310" s="200">
        <f>IF(N310="nulová",J310,0)</f>
        <v>0</v>
      </c>
      <c r="BJ310" s="16" t="s">
        <v>91</v>
      </c>
      <c r="BK310" s="200">
        <f>ROUND(I310*H310,2)</f>
        <v>0</v>
      </c>
      <c r="BL310" s="16" t="s">
        <v>147</v>
      </c>
      <c r="BM310" s="199" t="s">
        <v>720</v>
      </c>
    </row>
    <row r="311" spans="1:65" s="13" customFormat="1">
      <c r="B311" s="201"/>
      <c r="C311" s="202"/>
      <c r="D311" s="203" t="s">
        <v>149</v>
      </c>
      <c r="E311" s="204" t="s">
        <v>1</v>
      </c>
      <c r="F311" s="205" t="s">
        <v>94</v>
      </c>
      <c r="G311" s="202"/>
      <c r="H311" s="206">
        <v>2</v>
      </c>
      <c r="I311" s="207"/>
      <c r="J311" s="202"/>
      <c r="K311" s="202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149</v>
      </c>
      <c r="AU311" s="212" t="s">
        <v>94</v>
      </c>
      <c r="AV311" s="13" t="s">
        <v>94</v>
      </c>
      <c r="AW311" s="13" t="s">
        <v>40</v>
      </c>
      <c r="AX311" s="13" t="s">
        <v>91</v>
      </c>
      <c r="AY311" s="212" t="s">
        <v>141</v>
      </c>
    </row>
    <row r="312" spans="1:65" s="2" customFormat="1" ht="16.5" customHeight="1">
      <c r="A312" s="34"/>
      <c r="B312" s="35"/>
      <c r="C312" s="224" t="s">
        <v>721</v>
      </c>
      <c r="D312" s="224" t="s">
        <v>237</v>
      </c>
      <c r="E312" s="225" t="s">
        <v>722</v>
      </c>
      <c r="F312" s="226" t="s">
        <v>723</v>
      </c>
      <c r="G312" s="227" t="s">
        <v>273</v>
      </c>
      <c r="H312" s="228">
        <v>2</v>
      </c>
      <c r="I312" s="229"/>
      <c r="J312" s="230">
        <f>ROUND(I312*H312,2)</f>
        <v>0</v>
      </c>
      <c r="K312" s="226" t="s">
        <v>1035</v>
      </c>
      <c r="L312" s="231"/>
      <c r="M312" s="232" t="s">
        <v>1</v>
      </c>
      <c r="N312" s="233" t="s">
        <v>48</v>
      </c>
      <c r="O312" s="71"/>
      <c r="P312" s="197">
        <f>O312*H312</f>
        <v>0</v>
      </c>
      <c r="Q312" s="197">
        <v>4.0000000000000001E-3</v>
      </c>
      <c r="R312" s="197">
        <f>Q312*H312</f>
        <v>8.0000000000000002E-3</v>
      </c>
      <c r="S312" s="197">
        <v>0</v>
      </c>
      <c r="T312" s="19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9" t="s">
        <v>183</v>
      </c>
      <c r="AT312" s="199" t="s">
        <v>237</v>
      </c>
      <c r="AU312" s="199" t="s">
        <v>94</v>
      </c>
      <c r="AY312" s="16" t="s">
        <v>141</v>
      </c>
      <c r="BE312" s="200">
        <f>IF(N312="základní",J312,0)</f>
        <v>0</v>
      </c>
      <c r="BF312" s="200">
        <f>IF(N312="snížená",J312,0)</f>
        <v>0</v>
      </c>
      <c r="BG312" s="200">
        <f>IF(N312="zákl. přenesená",J312,0)</f>
        <v>0</v>
      </c>
      <c r="BH312" s="200">
        <f>IF(N312="sníž. přenesená",J312,0)</f>
        <v>0</v>
      </c>
      <c r="BI312" s="200">
        <f>IF(N312="nulová",J312,0)</f>
        <v>0</v>
      </c>
      <c r="BJ312" s="16" t="s">
        <v>91</v>
      </c>
      <c r="BK312" s="200">
        <f>ROUND(I312*H312,2)</f>
        <v>0</v>
      </c>
      <c r="BL312" s="16" t="s">
        <v>147</v>
      </c>
      <c r="BM312" s="199" t="s">
        <v>724</v>
      </c>
    </row>
    <row r="313" spans="1:65" s="13" customFormat="1">
      <c r="B313" s="201"/>
      <c r="C313" s="202"/>
      <c r="D313" s="203" t="s">
        <v>149</v>
      </c>
      <c r="E313" s="204" t="s">
        <v>1</v>
      </c>
      <c r="F313" s="205" t="s">
        <v>94</v>
      </c>
      <c r="G313" s="202"/>
      <c r="H313" s="206">
        <v>2</v>
      </c>
      <c r="I313" s="207"/>
      <c r="J313" s="202"/>
      <c r="K313" s="202"/>
      <c r="L313" s="208"/>
      <c r="M313" s="209"/>
      <c r="N313" s="210"/>
      <c r="O313" s="210"/>
      <c r="P313" s="210"/>
      <c r="Q313" s="210"/>
      <c r="R313" s="210"/>
      <c r="S313" s="210"/>
      <c r="T313" s="211"/>
      <c r="AT313" s="212" t="s">
        <v>149</v>
      </c>
      <c r="AU313" s="212" t="s">
        <v>94</v>
      </c>
      <c r="AV313" s="13" t="s">
        <v>94</v>
      </c>
      <c r="AW313" s="13" t="s">
        <v>40</v>
      </c>
      <c r="AX313" s="13" t="s">
        <v>91</v>
      </c>
      <c r="AY313" s="212" t="s">
        <v>141</v>
      </c>
    </row>
    <row r="314" spans="1:65" s="2" customFormat="1" ht="16.5" customHeight="1">
      <c r="A314" s="34"/>
      <c r="B314" s="35"/>
      <c r="C314" s="224" t="s">
        <v>725</v>
      </c>
      <c r="D314" s="224" t="s">
        <v>237</v>
      </c>
      <c r="E314" s="225" t="s">
        <v>726</v>
      </c>
      <c r="F314" s="226" t="s">
        <v>727</v>
      </c>
      <c r="G314" s="227" t="s">
        <v>273</v>
      </c>
      <c r="H314" s="228">
        <v>2</v>
      </c>
      <c r="I314" s="229"/>
      <c r="J314" s="230">
        <f>ROUND(I314*H314,2)</f>
        <v>0</v>
      </c>
      <c r="K314" s="226" t="s">
        <v>1035</v>
      </c>
      <c r="L314" s="231"/>
      <c r="M314" s="232" t="s">
        <v>1</v>
      </c>
      <c r="N314" s="233" t="s">
        <v>48</v>
      </c>
      <c r="O314" s="71"/>
      <c r="P314" s="197">
        <f>O314*H314</f>
        <v>0</v>
      </c>
      <c r="Q314" s="197">
        <v>2.4500000000000001E-2</v>
      </c>
      <c r="R314" s="197">
        <f>Q314*H314</f>
        <v>4.9000000000000002E-2</v>
      </c>
      <c r="S314" s="197">
        <v>0</v>
      </c>
      <c r="T314" s="19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9" t="s">
        <v>183</v>
      </c>
      <c r="AT314" s="199" t="s">
        <v>237</v>
      </c>
      <c r="AU314" s="199" t="s">
        <v>94</v>
      </c>
      <c r="AY314" s="16" t="s">
        <v>141</v>
      </c>
      <c r="BE314" s="200">
        <f>IF(N314="základní",J314,0)</f>
        <v>0</v>
      </c>
      <c r="BF314" s="200">
        <f>IF(N314="snížená",J314,0)</f>
        <v>0</v>
      </c>
      <c r="BG314" s="200">
        <f>IF(N314="zákl. přenesená",J314,0)</f>
        <v>0</v>
      </c>
      <c r="BH314" s="200">
        <f>IF(N314="sníž. přenesená",J314,0)</f>
        <v>0</v>
      </c>
      <c r="BI314" s="200">
        <f>IF(N314="nulová",J314,0)</f>
        <v>0</v>
      </c>
      <c r="BJ314" s="16" t="s">
        <v>91</v>
      </c>
      <c r="BK314" s="200">
        <f>ROUND(I314*H314,2)</f>
        <v>0</v>
      </c>
      <c r="BL314" s="16" t="s">
        <v>147</v>
      </c>
      <c r="BM314" s="199" t="s">
        <v>728</v>
      </c>
    </row>
    <row r="315" spans="1:65" s="13" customFormat="1">
      <c r="B315" s="201"/>
      <c r="C315" s="202"/>
      <c r="D315" s="203" t="s">
        <v>149</v>
      </c>
      <c r="E315" s="204" t="s">
        <v>1</v>
      </c>
      <c r="F315" s="205" t="s">
        <v>94</v>
      </c>
      <c r="G315" s="202"/>
      <c r="H315" s="206">
        <v>2</v>
      </c>
      <c r="I315" s="207"/>
      <c r="J315" s="202"/>
      <c r="K315" s="202"/>
      <c r="L315" s="208"/>
      <c r="M315" s="209"/>
      <c r="N315" s="210"/>
      <c r="O315" s="210"/>
      <c r="P315" s="210"/>
      <c r="Q315" s="210"/>
      <c r="R315" s="210"/>
      <c r="S315" s="210"/>
      <c r="T315" s="211"/>
      <c r="AT315" s="212" t="s">
        <v>149</v>
      </c>
      <c r="AU315" s="212" t="s">
        <v>94</v>
      </c>
      <c r="AV315" s="13" t="s">
        <v>94</v>
      </c>
      <c r="AW315" s="13" t="s">
        <v>40</v>
      </c>
      <c r="AX315" s="13" t="s">
        <v>91</v>
      </c>
      <c r="AY315" s="212" t="s">
        <v>141</v>
      </c>
    </row>
    <row r="316" spans="1:65" s="2" customFormat="1" ht="16.5" customHeight="1">
      <c r="A316" s="34"/>
      <c r="B316" s="35"/>
      <c r="C316" s="188" t="s">
        <v>729</v>
      </c>
      <c r="D316" s="188" t="s">
        <v>143</v>
      </c>
      <c r="E316" s="189" t="s">
        <v>730</v>
      </c>
      <c r="F316" s="190" t="s">
        <v>731</v>
      </c>
      <c r="G316" s="191" t="s">
        <v>273</v>
      </c>
      <c r="H316" s="192">
        <v>32</v>
      </c>
      <c r="I316" s="193"/>
      <c r="J316" s="194">
        <f>ROUND(I316*H316,2)</f>
        <v>0</v>
      </c>
      <c r="K316" s="190" t="s">
        <v>1034</v>
      </c>
      <c r="L316" s="39"/>
      <c r="M316" s="195" t="s">
        <v>1</v>
      </c>
      <c r="N316" s="196" t="s">
        <v>48</v>
      </c>
      <c r="O316" s="71"/>
      <c r="P316" s="197">
        <f>O316*H316</f>
        <v>0</v>
      </c>
      <c r="Q316" s="197">
        <v>0</v>
      </c>
      <c r="R316" s="197">
        <f>Q316*H316</f>
        <v>0</v>
      </c>
      <c r="S316" s="197">
        <v>0</v>
      </c>
      <c r="T316" s="19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9" t="s">
        <v>147</v>
      </c>
      <c r="AT316" s="199" t="s">
        <v>143</v>
      </c>
      <c r="AU316" s="199" t="s">
        <v>94</v>
      </c>
      <c r="AY316" s="16" t="s">
        <v>141</v>
      </c>
      <c r="BE316" s="200">
        <f>IF(N316="základní",J316,0)</f>
        <v>0</v>
      </c>
      <c r="BF316" s="200">
        <f>IF(N316="snížená",J316,0)</f>
        <v>0</v>
      </c>
      <c r="BG316" s="200">
        <f>IF(N316="zákl. přenesená",J316,0)</f>
        <v>0</v>
      </c>
      <c r="BH316" s="200">
        <f>IF(N316="sníž. přenesená",J316,0)</f>
        <v>0</v>
      </c>
      <c r="BI316" s="200">
        <f>IF(N316="nulová",J316,0)</f>
        <v>0</v>
      </c>
      <c r="BJ316" s="16" t="s">
        <v>91</v>
      </c>
      <c r="BK316" s="200">
        <f>ROUND(I316*H316,2)</f>
        <v>0</v>
      </c>
      <c r="BL316" s="16" t="s">
        <v>147</v>
      </c>
      <c r="BM316" s="199" t="s">
        <v>732</v>
      </c>
    </row>
    <row r="317" spans="1:65" s="13" customFormat="1">
      <c r="B317" s="201"/>
      <c r="C317" s="202"/>
      <c r="D317" s="203" t="s">
        <v>149</v>
      </c>
      <c r="E317" s="204" t="s">
        <v>1</v>
      </c>
      <c r="F317" s="205" t="s">
        <v>733</v>
      </c>
      <c r="G317" s="202"/>
      <c r="H317" s="206">
        <v>32</v>
      </c>
      <c r="I317" s="207"/>
      <c r="J317" s="202"/>
      <c r="K317" s="202"/>
      <c r="L317" s="208"/>
      <c r="M317" s="209"/>
      <c r="N317" s="210"/>
      <c r="O317" s="210"/>
      <c r="P317" s="210"/>
      <c r="Q317" s="210"/>
      <c r="R317" s="210"/>
      <c r="S317" s="210"/>
      <c r="T317" s="211"/>
      <c r="AT317" s="212" t="s">
        <v>149</v>
      </c>
      <c r="AU317" s="212" t="s">
        <v>94</v>
      </c>
      <c r="AV317" s="13" t="s">
        <v>94</v>
      </c>
      <c r="AW317" s="13" t="s">
        <v>40</v>
      </c>
      <c r="AX317" s="13" t="s">
        <v>91</v>
      </c>
      <c r="AY317" s="212" t="s">
        <v>141</v>
      </c>
    </row>
    <row r="318" spans="1:65" s="2" customFormat="1" ht="16.5" customHeight="1">
      <c r="A318" s="34"/>
      <c r="B318" s="35"/>
      <c r="C318" s="224" t="s">
        <v>734</v>
      </c>
      <c r="D318" s="224" t="s">
        <v>237</v>
      </c>
      <c r="E318" s="225" t="s">
        <v>735</v>
      </c>
      <c r="F318" s="226" t="s">
        <v>736</v>
      </c>
      <c r="G318" s="227" t="s">
        <v>273</v>
      </c>
      <c r="H318" s="228">
        <v>32</v>
      </c>
      <c r="I318" s="229"/>
      <c r="J318" s="230">
        <f>ROUND(I318*H318,2)</f>
        <v>0</v>
      </c>
      <c r="K318" s="226" t="s">
        <v>1035</v>
      </c>
      <c r="L318" s="231"/>
      <c r="M318" s="232" t="s">
        <v>1</v>
      </c>
      <c r="N318" s="233" t="s">
        <v>48</v>
      </c>
      <c r="O318" s="71"/>
      <c r="P318" s="197">
        <f>O318*H318</f>
        <v>0</v>
      </c>
      <c r="Q318" s="197">
        <v>1.9E-3</v>
      </c>
      <c r="R318" s="197">
        <f>Q318*H318</f>
        <v>6.08E-2</v>
      </c>
      <c r="S318" s="197">
        <v>0</v>
      </c>
      <c r="T318" s="19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9" t="s">
        <v>183</v>
      </c>
      <c r="AT318" s="199" t="s">
        <v>237</v>
      </c>
      <c r="AU318" s="199" t="s">
        <v>94</v>
      </c>
      <c r="AY318" s="16" t="s">
        <v>141</v>
      </c>
      <c r="BE318" s="200">
        <f>IF(N318="základní",J318,0)</f>
        <v>0</v>
      </c>
      <c r="BF318" s="200">
        <f>IF(N318="snížená",J318,0)</f>
        <v>0</v>
      </c>
      <c r="BG318" s="200">
        <f>IF(N318="zákl. přenesená",J318,0)</f>
        <v>0</v>
      </c>
      <c r="BH318" s="200">
        <f>IF(N318="sníž. přenesená",J318,0)</f>
        <v>0</v>
      </c>
      <c r="BI318" s="200">
        <f>IF(N318="nulová",J318,0)</f>
        <v>0</v>
      </c>
      <c r="BJ318" s="16" t="s">
        <v>91</v>
      </c>
      <c r="BK318" s="200">
        <f>ROUND(I318*H318,2)</f>
        <v>0</v>
      </c>
      <c r="BL318" s="16" t="s">
        <v>147</v>
      </c>
      <c r="BM318" s="199" t="s">
        <v>737</v>
      </c>
    </row>
    <row r="319" spans="1:65" s="13" customFormat="1">
      <c r="B319" s="201"/>
      <c r="C319" s="202"/>
      <c r="D319" s="203" t="s">
        <v>149</v>
      </c>
      <c r="E319" s="204" t="s">
        <v>1</v>
      </c>
      <c r="F319" s="205" t="s">
        <v>310</v>
      </c>
      <c r="G319" s="202"/>
      <c r="H319" s="206">
        <v>32</v>
      </c>
      <c r="I319" s="207"/>
      <c r="J319" s="202"/>
      <c r="K319" s="202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149</v>
      </c>
      <c r="AU319" s="212" t="s">
        <v>94</v>
      </c>
      <c r="AV319" s="13" t="s">
        <v>94</v>
      </c>
      <c r="AW319" s="13" t="s">
        <v>40</v>
      </c>
      <c r="AX319" s="13" t="s">
        <v>91</v>
      </c>
      <c r="AY319" s="212" t="s">
        <v>141</v>
      </c>
    </row>
    <row r="320" spans="1:65" s="2" customFormat="1" ht="16.5" customHeight="1">
      <c r="A320" s="34"/>
      <c r="B320" s="35"/>
      <c r="C320" s="188" t="s">
        <v>738</v>
      </c>
      <c r="D320" s="188" t="s">
        <v>143</v>
      </c>
      <c r="E320" s="189" t="s">
        <v>739</v>
      </c>
      <c r="F320" s="190" t="s">
        <v>740</v>
      </c>
      <c r="G320" s="191" t="s">
        <v>170</v>
      </c>
      <c r="H320" s="192">
        <v>247</v>
      </c>
      <c r="I320" s="193"/>
      <c r="J320" s="194">
        <f>ROUND(I320*H320,2)</f>
        <v>0</v>
      </c>
      <c r="K320" s="190" t="s">
        <v>1034</v>
      </c>
      <c r="L320" s="39"/>
      <c r="M320" s="195" t="s">
        <v>1</v>
      </c>
      <c r="N320" s="196" t="s">
        <v>48</v>
      </c>
      <c r="O320" s="71"/>
      <c r="P320" s="197">
        <f>O320*H320</f>
        <v>0</v>
      </c>
      <c r="Q320" s="197">
        <v>0</v>
      </c>
      <c r="R320" s="197">
        <f>Q320*H320</f>
        <v>0</v>
      </c>
      <c r="S320" s="197">
        <v>0</v>
      </c>
      <c r="T320" s="19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9" t="s">
        <v>147</v>
      </c>
      <c r="AT320" s="199" t="s">
        <v>143</v>
      </c>
      <c r="AU320" s="199" t="s">
        <v>94</v>
      </c>
      <c r="AY320" s="16" t="s">
        <v>141</v>
      </c>
      <c r="BE320" s="200">
        <f>IF(N320="základní",J320,0)</f>
        <v>0</v>
      </c>
      <c r="BF320" s="200">
        <f>IF(N320="snížená",J320,0)</f>
        <v>0</v>
      </c>
      <c r="BG320" s="200">
        <f>IF(N320="zákl. přenesená",J320,0)</f>
        <v>0</v>
      </c>
      <c r="BH320" s="200">
        <f>IF(N320="sníž. přenesená",J320,0)</f>
        <v>0</v>
      </c>
      <c r="BI320" s="200">
        <f>IF(N320="nulová",J320,0)</f>
        <v>0</v>
      </c>
      <c r="BJ320" s="16" t="s">
        <v>91</v>
      </c>
      <c r="BK320" s="200">
        <f>ROUND(I320*H320,2)</f>
        <v>0</v>
      </c>
      <c r="BL320" s="16" t="s">
        <v>147</v>
      </c>
      <c r="BM320" s="199" t="s">
        <v>741</v>
      </c>
    </row>
    <row r="321" spans="1:65" s="13" customFormat="1">
      <c r="B321" s="201"/>
      <c r="C321" s="202"/>
      <c r="D321" s="203" t="s">
        <v>149</v>
      </c>
      <c r="E321" s="204" t="s">
        <v>1</v>
      </c>
      <c r="F321" s="205" t="s">
        <v>631</v>
      </c>
      <c r="G321" s="202"/>
      <c r="H321" s="206">
        <v>247</v>
      </c>
      <c r="I321" s="207"/>
      <c r="J321" s="202"/>
      <c r="K321" s="202"/>
      <c r="L321" s="208"/>
      <c r="M321" s="209"/>
      <c r="N321" s="210"/>
      <c r="O321" s="210"/>
      <c r="P321" s="210"/>
      <c r="Q321" s="210"/>
      <c r="R321" s="210"/>
      <c r="S321" s="210"/>
      <c r="T321" s="211"/>
      <c r="AT321" s="212" t="s">
        <v>149</v>
      </c>
      <c r="AU321" s="212" t="s">
        <v>94</v>
      </c>
      <c r="AV321" s="13" t="s">
        <v>94</v>
      </c>
      <c r="AW321" s="13" t="s">
        <v>40</v>
      </c>
      <c r="AX321" s="13" t="s">
        <v>91</v>
      </c>
      <c r="AY321" s="212" t="s">
        <v>141</v>
      </c>
    </row>
    <row r="322" spans="1:65" s="2" customFormat="1" ht="16.5" customHeight="1">
      <c r="A322" s="34"/>
      <c r="B322" s="35"/>
      <c r="C322" s="188" t="s">
        <v>742</v>
      </c>
      <c r="D322" s="188" t="s">
        <v>143</v>
      </c>
      <c r="E322" s="189" t="s">
        <v>743</v>
      </c>
      <c r="F322" s="190" t="s">
        <v>744</v>
      </c>
      <c r="G322" s="191" t="s">
        <v>273</v>
      </c>
      <c r="H322" s="192">
        <v>32</v>
      </c>
      <c r="I322" s="193"/>
      <c r="J322" s="194">
        <f>ROUND(I322*H322,2)</f>
        <v>0</v>
      </c>
      <c r="K322" s="190" t="s">
        <v>1034</v>
      </c>
      <c r="L322" s="39"/>
      <c r="M322" s="195" t="s">
        <v>1</v>
      </c>
      <c r="N322" s="196" t="s">
        <v>48</v>
      </c>
      <c r="O322" s="71"/>
      <c r="P322" s="197">
        <f>O322*H322</f>
        <v>0</v>
      </c>
      <c r="Q322" s="197">
        <v>6.3829999999999998E-2</v>
      </c>
      <c r="R322" s="197">
        <f>Q322*H322</f>
        <v>2.0425599999999999</v>
      </c>
      <c r="S322" s="197">
        <v>0</v>
      </c>
      <c r="T322" s="198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9" t="s">
        <v>147</v>
      </c>
      <c r="AT322" s="199" t="s">
        <v>143</v>
      </c>
      <c r="AU322" s="199" t="s">
        <v>94</v>
      </c>
      <c r="AY322" s="16" t="s">
        <v>141</v>
      </c>
      <c r="BE322" s="200">
        <f>IF(N322="základní",J322,0)</f>
        <v>0</v>
      </c>
      <c r="BF322" s="200">
        <f>IF(N322="snížená",J322,0)</f>
        <v>0</v>
      </c>
      <c r="BG322" s="200">
        <f>IF(N322="zákl. přenesená",J322,0)</f>
        <v>0</v>
      </c>
      <c r="BH322" s="200">
        <f>IF(N322="sníž. přenesená",J322,0)</f>
        <v>0</v>
      </c>
      <c r="BI322" s="200">
        <f>IF(N322="nulová",J322,0)</f>
        <v>0</v>
      </c>
      <c r="BJ322" s="16" t="s">
        <v>91</v>
      </c>
      <c r="BK322" s="200">
        <f>ROUND(I322*H322,2)</f>
        <v>0</v>
      </c>
      <c r="BL322" s="16" t="s">
        <v>147</v>
      </c>
      <c r="BM322" s="199" t="s">
        <v>745</v>
      </c>
    </row>
    <row r="323" spans="1:65" s="13" customFormat="1">
      <c r="B323" s="201"/>
      <c r="C323" s="202"/>
      <c r="D323" s="203" t="s">
        <v>149</v>
      </c>
      <c r="E323" s="204" t="s">
        <v>1</v>
      </c>
      <c r="F323" s="205" t="s">
        <v>746</v>
      </c>
      <c r="G323" s="202"/>
      <c r="H323" s="206">
        <v>32</v>
      </c>
      <c r="I323" s="207"/>
      <c r="J323" s="202"/>
      <c r="K323" s="202"/>
      <c r="L323" s="208"/>
      <c r="M323" s="209"/>
      <c r="N323" s="210"/>
      <c r="O323" s="210"/>
      <c r="P323" s="210"/>
      <c r="Q323" s="210"/>
      <c r="R323" s="210"/>
      <c r="S323" s="210"/>
      <c r="T323" s="211"/>
      <c r="AT323" s="212" t="s">
        <v>149</v>
      </c>
      <c r="AU323" s="212" t="s">
        <v>94</v>
      </c>
      <c r="AV323" s="13" t="s">
        <v>94</v>
      </c>
      <c r="AW323" s="13" t="s">
        <v>40</v>
      </c>
      <c r="AX323" s="13" t="s">
        <v>91</v>
      </c>
      <c r="AY323" s="212" t="s">
        <v>141</v>
      </c>
    </row>
    <row r="324" spans="1:65" s="2" customFormat="1" ht="16.5" customHeight="1">
      <c r="A324" s="34"/>
      <c r="B324" s="35"/>
      <c r="C324" s="224" t="s">
        <v>747</v>
      </c>
      <c r="D324" s="224" t="s">
        <v>237</v>
      </c>
      <c r="E324" s="225" t="s">
        <v>748</v>
      </c>
      <c r="F324" s="226" t="s">
        <v>749</v>
      </c>
      <c r="G324" s="227" t="s">
        <v>273</v>
      </c>
      <c r="H324" s="228">
        <v>32</v>
      </c>
      <c r="I324" s="229"/>
      <c r="J324" s="230">
        <f>ROUND(I324*H324,2)</f>
        <v>0</v>
      </c>
      <c r="K324" s="226" t="s">
        <v>1035</v>
      </c>
      <c r="L324" s="231"/>
      <c r="M324" s="232" t="s">
        <v>1</v>
      </c>
      <c r="N324" s="233" t="s">
        <v>48</v>
      </c>
      <c r="O324" s="71"/>
      <c r="P324" s="197">
        <f>O324*H324</f>
        <v>0</v>
      </c>
      <c r="Q324" s="197">
        <v>7.3000000000000001E-3</v>
      </c>
      <c r="R324" s="197">
        <f>Q324*H324</f>
        <v>0.2336</v>
      </c>
      <c r="S324" s="197">
        <v>0</v>
      </c>
      <c r="T324" s="19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9" t="s">
        <v>183</v>
      </c>
      <c r="AT324" s="199" t="s">
        <v>237</v>
      </c>
      <c r="AU324" s="199" t="s">
        <v>94</v>
      </c>
      <c r="AY324" s="16" t="s">
        <v>141</v>
      </c>
      <c r="BE324" s="200">
        <f>IF(N324="základní",J324,0)</f>
        <v>0</v>
      </c>
      <c r="BF324" s="200">
        <f>IF(N324="snížená",J324,0)</f>
        <v>0</v>
      </c>
      <c r="BG324" s="200">
        <f>IF(N324="zákl. přenesená",J324,0)</f>
        <v>0</v>
      </c>
      <c r="BH324" s="200">
        <f>IF(N324="sníž. přenesená",J324,0)</f>
        <v>0</v>
      </c>
      <c r="BI324" s="200">
        <f>IF(N324="nulová",J324,0)</f>
        <v>0</v>
      </c>
      <c r="BJ324" s="16" t="s">
        <v>91</v>
      </c>
      <c r="BK324" s="200">
        <f>ROUND(I324*H324,2)</f>
        <v>0</v>
      </c>
      <c r="BL324" s="16" t="s">
        <v>147</v>
      </c>
      <c r="BM324" s="199" t="s">
        <v>750</v>
      </c>
    </row>
    <row r="325" spans="1:65" s="13" customFormat="1">
      <c r="B325" s="201"/>
      <c r="C325" s="202"/>
      <c r="D325" s="203" t="s">
        <v>149</v>
      </c>
      <c r="E325" s="204" t="s">
        <v>1</v>
      </c>
      <c r="F325" s="205" t="s">
        <v>310</v>
      </c>
      <c r="G325" s="202"/>
      <c r="H325" s="206">
        <v>32</v>
      </c>
      <c r="I325" s="207"/>
      <c r="J325" s="202"/>
      <c r="K325" s="202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149</v>
      </c>
      <c r="AU325" s="212" t="s">
        <v>94</v>
      </c>
      <c r="AV325" s="13" t="s">
        <v>94</v>
      </c>
      <c r="AW325" s="13" t="s">
        <v>40</v>
      </c>
      <c r="AX325" s="13" t="s">
        <v>91</v>
      </c>
      <c r="AY325" s="212" t="s">
        <v>141</v>
      </c>
    </row>
    <row r="326" spans="1:65" s="2" customFormat="1" ht="16.5" customHeight="1">
      <c r="A326" s="34"/>
      <c r="B326" s="35"/>
      <c r="C326" s="224" t="s">
        <v>751</v>
      </c>
      <c r="D326" s="224" t="s">
        <v>237</v>
      </c>
      <c r="E326" s="225" t="s">
        <v>752</v>
      </c>
      <c r="F326" s="226" t="s">
        <v>753</v>
      </c>
      <c r="G326" s="227" t="s">
        <v>273</v>
      </c>
      <c r="H326" s="228">
        <v>32</v>
      </c>
      <c r="I326" s="229"/>
      <c r="J326" s="230">
        <f>ROUND(I326*H326,2)</f>
        <v>0</v>
      </c>
      <c r="K326" s="226" t="s">
        <v>1035</v>
      </c>
      <c r="L326" s="231"/>
      <c r="M326" s="232" t="s">
        <v>1</v>
      </c>
      <c r="N326" s="233" t="s">
        <v>48</v>
      </c>
      <c r="O326" s="71"/>
      <c r="P326" s="197">
        <f>O326*H326</f>
        <v>0</v>
      </c>
      <c r="Q326" s="197">
        <v>2.9999999999999997E-4</v>
      </c>
      <c r="R326" s="197">
        <f>Q326*H326</f>
        <v>9.5999999999999992E-3</v>
      </c>
      <c r="S326" s="197">
        <v>0</v>
      </c>
      <c r="T326" s="19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9" t="s">
        <v>183</v>
      </c>
      <c r="AT326" s="199" t="s">
        <v>237</v>
      </c>
      <c r="AU326" s="199" t="s">
        <v>94</v>
      </c>
      <c r="AY326" s="16" t="s">
        <v>141</v>
      </c>
      <c r="BE326" s="200">
        <f>IF(N326="základní",J326,0)</f>
        <v>0</v>
      </c>
      <c r="BF326" s="200">
        <f>IF(N326="snížená",J326,0)</f>
        <v>0</v>
      </c>
      <c r="BG326" s="200">
        <f>IF(N326="zákl. přenesená",J326,0)</f>
        <v>0</v>
      </c>
      <c r="BH326" s="200">
        <f>IF(N326="sníž. přenesená",J326,0)</f>
        <v>0</v>
      </c>
      <c r="BI326" s="200">
        <f>IF(N326="nulová",J326,0)</f>
        <v>0</v>
      </c>
      <c r="BJ326" s="16" t="s">
        <v>91</v>
      </c>
      <c r="BK326" s="200">
        <f>ROUND(I326*H326,2)</f>
        <v>0</v>
      </c>
      <c r="BL326" s="16" t="s">
        <v>147</v>
      </c>
      <c r="BM326" s="199" t="s">
        <v>754</v>
      </c>
    </row>
    <row r="327" spans="1:65" s="13" customFormat="1">
      <c r="B327" s="201"/>
      <c r="C327" s="202"/>
      <c r="D327" s="203" t="s">
        <v>149</v>
      </c>
      <c r="E327" s="204" t="s">
        <v>1</v>
      </c>
      <c r="F327" s="205" t="s">
        <v>310</v>
      </c>
      <c r="G327" s="202"/>
      <c r="H327" s="206">
        <v>32</v>
      </c>
      <c r="I327" s="207"/>
      <c r="J327" s="202"/>
      <c r="K327" s="202"/>
      <c r="L327" s="208"/>
      <c r="M327" s="209"/>
      <c r="N327" s="210"/>
      <c r="O327" s="210"/>
      <c r="P327" s="210"/>
      <c r="Q327" s="210"/>
      <c r="R327" s="210"/>
      <c r="S327" s="210"/>
      <c r="T327" s="211"/>
      <c r="AT327" s="212" t="s">
        <v>149</v>
      </c>
      <c r="AU327" s="212" t="s">
        <v>94</v>
      </c>
      <c r="AV327" s="13" t="s">
        <v>94</v>
      </c>
      <c r="AW327" s="13" t="s">
        <v>40</v>
      </c>
      <c r="AX327" s="13" t="s">
        <v>91</v>
      </c>
      <c r="AY327" s="212" t="s">
        <v>141</v>
      </c>
    </row>
    <row r="328" spans="1:65" s="2" customFormat="1" ht="16.5" customHeight="1">
      <c r="A328" s="34"/>
      <c r="B328" s="35"/>
      <c r="C328" s="188" t="s">
        <v>755</v>
      </c>
      <c r="D328" s="188" t="s">
        <v>143</v>
      </c>
      <c r="E328" s="189" t="s">
        <v>756</v>
      </c>
      <c r="F328" s="190" t="s">
        <v>757</v>
      </c>
      <c r="G328" s="191" t="s">
        <v>273</v>
      </c>
      <c r="H328" s="192">
        <v>4</v>
      </c>
      <c r="I328" s="193"/>
      <c r="J328" s="194">
        <f>ROUND(I328*H328,2)</f>
        <v>0</v>
      </c>
      <c r="K328" s="190" t="s">
        <v>1034</v>
      </c>
      <c r="L328" s="39"/>
      <c r="M328" s="195" t="s">
        <v>1</v>
      </c>
      <c r="N328" s="196" t="s">
        <v>48</v>
      </c>
      <c r="O328" s="71"/>
      <c r="P328" s="197">
        <f>O328*H328</f>
        <v>0</v>
      </c>
      <c r="Q328" s="197">
        <v>0.12303</v>
      </c>
      <c r="R328" s="197">
        <f>Q328*H328</f>
        <v>0.49212</v>
      </c>
      <c r="S328" s="197">
        <v>0</v>
      </c>
      <c r="T328" s="198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9" t="s">
        <v>147</v>
      </c>
      <c r="AT328" s="199" t="s">
        <v>143</v>
      </c>
      <c r="AU328" s="199" t="s">
        <v>94</v>
      </c>
      <c r="AY328" s="16" t="s">
        <v>141</v>
      </c>
      <c r="BE328" s="200">
        <f>IF(N328="základní",J328,0)</f>
        <v>0</v>
      </c>
      <c r="BF328" s="200">
        <f>IF(N328="snížená",J328,0)</f>
        <v>0</v>
      </c>
      <c r="BG328" s="200">
        <f>IF(N328="zákl. přenesená",J328,0)</f>
        <v>0</v>
      </c>
      <c r="BH328" s="200">
        <f>IF(N328="sníž. přenesená",J328,0)</f>
        <v>0</v>
      </c>
      <c r="BI328" s="200">
        <f>IF(N328="nulová",J328,0)</f>
        <v>0</v>
      </c>
      <c r="BJ328" s="16" t="s">
        <v>91</v>
      </c>
      <c r="BK328" s="200">
        <f>ROUND(I328*H328,2)</f>
        <v>0</v>
      </c>
      <c r="BL328" s="16" t="s">
        <v>147</v>
      </c>
      <c r="BM328" s="199" t="s">
        <v>758</v>
      </c>
    </row>
    <row r="329" spans="1:65" s="13" customFormat="1">
      <c r="B329" s="201"/>
      <c r="C329" s="202"/>
      <c r="D329" s="203" t="s">
        <v>149</v>
      </c>
      <c r="E329" s="204" t="s">
        <v>1</v>
      </c>
      <c r="F329" s="205" t="s">
        <v>147</v>
      </c>
      <c r="G329" s="202"/>
      <c r="H329" s="206">
        <v>4</v>
      </c>
      <c r="I329" s="207"/>
      <c r="J329" s="202"/>
      <c r="K329" s="202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149</v>
      </c>
      <c r="AU329" s="212" t="s">
        <v>94</v>
      </c>
      <c r="AV329" s="13" t="s">
        <v>94</v>
      </c>
      <c r="AW329" s="13" t="s">
        <v>40</v>
      </c>
      <c r="AX329" s="13" t="s">
        <v>91</v>
      </c>
      <c r="AY329" s="212" t="s">
        <v>141</v>
      </c>
    </row>
    <row r="330" spans="1:65" s="2" customFormat="1" ht="16.5" customHeight="1">
      <c r="A330" s="34"/>
      <c r="B330" s="35"/>
      <c r="C330" s="224" t="s">
        <v>759</v>
      </c>
      <c r="D330" s="224" t="s">
        <v>237</v>
      </c>
      <c r="E330" s="225" t="s">
        <v>760</v>
      </c>
      <c r="F330" s="226" t="s">
        <v>761</v>
      </c>
      <c r="G330" s="227" t="s">
        <v>273</v>
      </c>
      <c r="H330" s="228">
        <v>4</v>
      </c>
      <c r="I330" s="229"/>
      <c r="J330" s="230">
        <f>ROUND(I330*H330,2)</f>
        <v>0</v>
      </c>
      <c r="K330" s="226" t="s">
        <v>1035</v>
      </c>
      <c r="L330" s="231"/>
      <c r="M330" s="232" t="s">
        <v>1</v>
      </c>
      <c r="N330" s="233" t="s">
        <v>48</v>
      </c>
      <c r="O330" s="71"/>
      <c r="P330" s="197">
        <f>O330*H330</f>
        <v>0</v>
      </c>
      <c r="Q330" s="197">
        <v>1.3299999999999999E-2</v>
      </c>
      <c r="R330" s="197">
        <f>Q330*H330</f>
        <v>5.3199999999999997E-2</v>
      </c>
      <c r="S330" s="197">
        <v>0</v>
      </c>
      <c r="T330" s="19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9" t="s">
        <v>183</v>
      </c>
      <c r="AT330" s="199" t="s">
        <v>237</v>
      </c>
      <c r="AU330" s="199" t="s">
        <v>94</v>
      </c>
      <c r="AY330" s="16" t="s">
        <v>141</v>
      </c>
      <c r="BE330" s="200">
        <f>IF(N330="základní",J330,0)</f>
        <v>0</v>
      </c>
      <c r="BF330" s="200">
        <f>IF(N330="snížená",J330,0)</f>
        <v>0</v>
      </c>
      <c r="BG330" s="200">
        <f>IF(N330="zákl. přenesená",J330,0)</f>
        <v>0</v>
      </c>
      <c r="BH330" s="200">
        <f>IF(N330="sníž. přenesená",J330,0)</f>
        <v>0</v>
      </c>
      <c r="BI330" s="200">
        <f>IF(N330="nulová",J330,0)</f>
        <v>0</v>
      </c>
      <c r="BJ330" s="16" t="s">
        <v>91</v>
      </c>
      <c r="BK330" s="200">
        <f>ROUND(I330*H330,2)</f>
        <v>0</v>
      </c>
      <c r="BL330" s="16" t="s">
        <v>147</v>
      </c>
      <c r="BM330" s="199" t="s">
        <v>762</v>
      </c>
    </row>
    <row r="331" spans="1:65" s="13" customFormat="1">
      <c r="B331" s="201"/>
      <c r="C331" s="202"/>
      <c r="D331" s="203" t="s">
        <v>149</v>
      </c>
      <c r="E331" s="204" t="s">
        <v>1</v>
      </c>
      <c r="F331" s="205" t="s">
        <v>147</v>
      </c>
      <c r="G331" s="202"/>
      <c r="H331" s="206">
        <v>4</v>
      </c>
      <c r="I331" s="207"/>
      <c r="J331" s="202"/>
      <c r="K331" s="202"/>
      <c r="L331" s="208"/>
      <c r="M331" s="209"/>
      <c r="N331" s="210"/>
      <c r="O331" s="210"/>
      <c r="P331" s="210"/>
      <c r="Q331" s="210"/>
      <c r="R331" s="210"/>
      <c r="S331" s="210"/>
      <c r="T331" s="211"/>
      <c r="AT331" s="212" t="s">
        <v>149</v>
      </c>
      <c r="AU331" s="212" t="s">
        <v>94</v>
      </c>
      <c r="AV331" s="13" t="s">
        <v>94</v>
      </c>
      <c r="AW331" s="13" t="s">
        <v>40</v>
      </c>
      <c r="AX331" s="13" t="s">
        <v>91</v>
      </c>
      <c r="AY331" s="212" t="s">
        <v>141</v>
      </c>
    </row>
    <row r="332" spans="1:65" s="2" customFormat="1" ht="16.5" customHeight="1">
      <c r="A332" s="34"/>
      <c r="B332" s="35"/>
      <c r="C332" s="188" t="s">
        <v>763</v>
      </c>
      <c r="D332" s="188" t="s">
        <v>143</v>
      </c>
      <c r="E332" s="189" t="s">
        <v>764</v>
      </c>
      <c r="F332" s="190" t="s">
        <v>765</v>
      </c>
      <c r="G332" s="191" t="s">
        <v>273</v>
      </c>
      <c r="H332" s="192">
        <v>2</v>
      </c>
      <c r="I332" s="193"/>
      <c r="J332" s="194">
        <f>ROUND(I332*H332,2)</f>
        <v>0</v>
      </c>
      <c r="K332" s="190" t="s">
        <v>1034</v>
      </c>
      <c r="L332" s="39"/>
      <c r="M332" s="195" t="s">
        <v>1</v>
      </c>
      <c r="N332" s="196" t="s">
        <v>48</v>
      </c>
      <c r="O332" s="71"/>
      <c r="P332" s="197">
        <f>O332*H332</f>
        <v>0</v>
      </c>
      <c r="Q332" s="197">
        <v>0.32906000000000002</v>
      </c>
      <c r="R332" s="197">
        <f>Q332*H332</f>
        <v>0.65812000000000004</v>
      </c>
      <c r="S332" s="197">
        <v>0</v>
      </c>
      <c r="T332" s="198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9" t="s">
        <v>147</v>
      </c>
      <c r="AT332" s="199" t="s">
        <v>143</v>
      </c>
      <c r="AU332" s="199" t="s">
        <v>94</v>
      </c>
      <c r="AY332" s="16" t="s">
        <v>141</v>
      </c>
      <c r="BE332" s="200">
        <f>IF(N332="základní",J332,0)</f>
        <v>0</v>
      </c>
      <c r="BF332" s="200">
        <f>IF(N332="snížená",J332,0)</f>
        <v>0</v>
      </c>
      <c r="BG332" s="200">
        <f>IF(N332="zákl. přenesená",J332,0)</f>
        <v>0</v>
      </c>
      <c r="BH332" s="200">
        <f>IF(N332="sníž. přenesená",J332,0)</f>
        <v>0</v>
      </c>
      <c r="BI332" s="200">
        <f>IF(N332="nulová",J332,0)</f>
        <v>0</v>
      </c>
      <c r="BJ332" s="16" t="s">
        <v>91</v>
      </c>
      <c r="BK332" s="200">
        <f>ROUND(I332*H332,2)</f>
        <v>0</v>
      </c>
      <c r="BL332" s="16" t="s">
        <v>147</v>
      </c>
      <c r="BM332" s="199" t="s">
        <v>766</v>
      </c>
    </row>
    <row r="333" spans="1:65" s="13" customFormat="1">
      <c r="B333" s="201"/>
      <c r="C333" s="202"/>
      <c r="D333" s="203" t="s">
        <v>149</v>
      </c>
      <c r="E333" s="204" t="s">
        <v>1</v>
      </c>
      <c r="F333" s="205" t="s">
        <v>94</v>
      </c>
      <c r="G333" s="202"/>
      <c r="H333" s="206">
        <v>2</v>
      </c>
      <c r="I333" s="207"/>
      <c r="J333" s="202"/>
      <c r="K333" s="202"/>
      <c r="L333" s="208"/>
      <c r="M333" s="209"/>
      <c r="N333" s="210"/>
      <c r="O333" s="210"/>
      <c r="P333" s="210"/>
      <c r="Q333" s="210"/>
      <c r="R333" s="210"/>
      <c r="S333" s="210"/>
      <c r="T333" s="211"/>
      <c r="AT333" s="212" t="s">
        <v>149</v>
      </c>
      <c r="AU333" s="212" t="s">
        <v>94</v>
      </c>
      <c r="AV333" s="13" t="s">
        <v>94</v>
      </c>
      <c r="AW333" s="13" t="s">
        <v>40</v>
      </c>
      <c r="AX333" s="13" t="s">
        <v>91</v>
      </c>
      <c r="AY333" s="212" t="s">
        <v>141</v>
      </c>
    </row>
    <row r="334" spans="1:65" s="2" customFormat="1" ht="16.5" customHeight="1">
      <c r="A334" s="34"/>
      <c r="B334" s="35"/>
      <c r="C334" s="224" t="s">
        <v>767</v>
      </c>
      <c r="D334" s="224" t="s">
        <v>237</v>
      </c>
      <c r="E334" s="225" t="s">
        <v>768</v>
      </c>
      <c r="F334" s="226" t="s">
        <v>769</v>
      </c>
      <c r="G334" s="227" t="s">
        <v>273</v>
      </c>
      <c r="H334" s="228">
        <v>2</v>
      </c>
      <c r="I334" s="229"/>
      <c r="J334" s="230">
        <f>ROUND(I334*H334,2)</f>
        <v>0</v>
      </c>
      <c r="K334" s="226" t="s">
        <v>1035</v>
      </c>
      <c r="L334" s="231"/>
      <c r="M334" s="232" t="s">
        <v>1</v>
      </c>
      <c r="N334" s="233" t="s">
        <v>48</v>
      </c>
      <c r="O334" s="71"/>
      <c r="P334" s="197">
        <f>O334*H334</f>
        <v>0</v>
      </c>
      <c r="Q334" s="197">
        <v>2.9499999999999998E-2</v>
      </c>
      <c r="R334" s="197">
        <f>Q334*H334</f>
        <v>5.8999999999999997E-2</v>
      </c>
      <c r="S334" s="197">
        <v>0</v>
      </c>
      <c r="T334" s="19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9" t="s">
        <v>183</v>
      </c>
      <c r="AT334" s="199" t="s">
        <v>237</v>
      </c>
      <c r="AU334" s="199" t="s">
        <v>94</v>
      </c>
      <c r="AY334" s="16" t="s">
        <v>141</v>
      </c>
      <c r="BE334" s="200">
        <f>IF(N334="základní",J334,0)</f>
        <v>0</v>
      </c>
      <c r="BF334" s="200">
        <f>IF(N334="snížená",J334,0)</f>
        <v>0</v>
      </c>
      <c r="BG334" s="200">
        <f>IF(N334="zákl. přenesená",J334,0)</f>
        <v>0</v>
      </c>
      <c r="BH334" s="200">
        <f>IF(N334="sníž. přenesená",J334,0)</f>
        <v>0</v>
      </c>
      <c r="BI334" s="200">
        <f>IF(N334="nulová",J334,0)</f>
        <v>0</v>
      </c>
      <c r="BJ334" s="16" t="s">
        <v>91</v>
      </c>
      <c r="BK334" s="200">
        <f>ROUND(I334*H334,2)</f>
        <v>0</v>
      </c>
      <c r="BL334" s="16" t="s">
        <v>147</v>
      </c>
      <c r="BM334" s="199" t="s">
        <v>770</v>
      </c>
    </row>
    <row r="335" spans="1:65" s="13" customFormat="1">
      <c r="B335" s="201"/>
      <c r="C335" s="202"/>
      <c r="D335" s="203" t="s">
        <v>149</v>
      </c>
      <c r="E335" s="204" t="s">
        <v>1</v>
      </c>
      <c r="F335" s="205" t="s">
        <v>94</v>
      </c>
      <c r="G335" s="202"/>
      <c r="H335" s="206">
        <v>2</v>
      </c>
      <c r="I335" s="207"/>
      <c r="J335" s="202"/>
      <c r="K335" s="202"/>
      <c r="L335" s="208"/>
      <c r="M335" s="209"/>
      <c r="N335" s="210"/>
      <c r="O335" s="210"/>
      <c r="P335" s="210"/>
      <c r="Q335" s="210"/>
      <c r="R335" s="210"/>
      <c r="S335" s="210"/>
      <c r="T335" s="211"/>
      <c r="AT335" s="212" t="s">
        <v>149</v>
      </c>
      <c r="AU335" s="212" t="s">
        <v>94</v>
      </c>
      <c r="AV335" s="13" t="s">
        <v>94</v>
      </c>
      <c r="AW335" s="13" t="s">
        <v>40</v>
      </c>
      <c r="AX335" s="13" t="s">
        <v>91</v>
      </c>
      <c r="AY335" s="212" t="s">
        <v>141</v>
      </c>
    </row>
    <row r="336" spans="1:65" s="2" customFormat="1" ht="16.5" customHeight="1">
      <c r="A336" s="34"/>
      <c r="B336" s="35"/>
      <c r="C336" s="188" t="s">
        <v>771</v>
      </c>
      <c r="D336" s="188" t="s">
        <v>143</v>
      </c>
      <c r="E336" s="189" t="s">
        <v>772</v>
      </c>
      <c r="F336" s="190" t="s">
        <v>773</v>
      </c>
      <c r="G336" s="191" t="s">
        <v>170</v>
      </c>
      <c r="H336" s="192">
        <v>260</v>
      </c>
      <c r="I336" s="193"/>
      <c r="J336" s="194">
        <f>ROUND(I336*H336,2)</f>
        <v>0</v>
      </c>
      <c r="K336" s="190" t="s">
        <v>1034</v>
      </c>
      <c r="L336" s="39"/>
      <c r="M336" s="195" t="s">
        <v>1</v>
      </c>
      <c r="N336" s="196" t="s">
        <v>48</v>
      </c>
      <c r="O336" s="71"/>
      <c r="P336" s="197">
        <f>O336*H336</f>
        <v>0</v>
      </c>
      <c r="Q336" s="197">
        <v>1.9000000000000001E-4</v>
      </c>
      <c r="R336" s="197">
        <f>Q336*H336</f>
        <v>4.9399999999999999E-2</v>
      </c>
      <c r="S336" s="197">
        <v>0</v>
      </c>
      <c r="T336" s="19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9" t="s">
        <v>147</v>
      </c>
      <c r="AT336" s="199" t="s">
        <v>143</v>
      </c>
      <c r="AU336" s="199" t="s">
        <v>94</v>
      </c>
      <c r="AY336" s="16" t="s">
        <v>141</v>
      </c>
      <c r="BE336" s="200">
        <f>IF(N336="základní",J336,0)</f>
        <v>0</v>
      </c>
      <c r="BF336" s="200">
        <f>IF(N336="snížená",J336,0)</f>
        <v>0</v>
      </c>
      <c r="BG336" s="200">
        <f>IF(N336="zákl. přenesená",J336,0)</f>
        <v>0</v>
      </c>
      <c r="BH336" s="200">
        <f>IF(N336="sníž. přenesená",J336,0)</f>
        <v>0</v>
      </c>
      <c r="BI336" s="200">
        <f>IF(N336="nulová",J336,0)</f>
        <v>0</v>
      </c>
      <c r="BJ336" s="16" t="s">
        <v>91</v>
      </c>
      <c r="BK336" s="200">
        <f>ROUND(I336*H336,2)</f>
        <v>0</v>
      </c>
      <c r="BL336" s="16" t="s">
        <v>147</v>
      </c>
      <c r="BM336" s="199" t="s">
        <v>774</v>
      </c>
    </row>
    <row r="337" spans="1:65" s="13" customFormat="1">
      <c r="B337" s="201"/>
      <c r="C337" s="202"/>
      <c r="D337" s="203" t="s">
        <v>149</v>
      </c>
      <c r="E337" s="204" t="s">
        <v>1</v>
      </c>
      <c r="F337" s="205" t="s">
        <v>775</v>
      </c>
      <c r="G337" s="202"/>
      <c r="H337" s="206">
        <v>260</v>
      </c>
      <c r="I337" s="207"/>
      <c r="J337" s="202"/>
      <c r="K337" s="202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149</v>
      </c>
      <c r="AU337" s="212" t="s">
        <v>94</v>
      </c>
      <c r="AV337" s="13" t="s">
        <v>94</v>
      </c>
      <c r="AW337" s="13" t="s">
        <v>40</v>
      </c>
      <c r="AX337" s="13" t="s">
        <v>91</v>
      </c>
      <c r="AY337" s="212" t="s">
        <v>141</v>
      </c>
    </row>
    <row r="338" spans="1:65" s="2" customFormat="1" ht="16.5" customHeight="1">
      <c r="A338" s="34"/>
      <c r="B338" s="35"/>
      <c r="C338" s="224" t="s">
        <v>776</v>
      </c>
      <c r="D338" s="224" t="s">
        <v>237</v>
      </c>
      <c r="E338" s="225" t="s">
        <v>777</v>
      </c>
      <c r="F338" s="226" t="s">
        <v>778</v>
      </c>
      <c r="G338" s="227" t="s">
        <v>170</v>
      </c>
      <c r="H338" s="228">
        <v>267.8</v>
      </c>
      <c r="I338" s="229"/>
      <c r="J338" s="230">
        <f>ROUND(I338*H338,2)</f>
        <v>0</v>
      </c>
      <c r="K338" s="226" t="s">
        <v>1035</v>
      </c>
      <c r="L338" s="231"/>
      <c r="M338" s="232" t="s">
        <v>1</v>
      </c>
      <c r="N338" s="233" t="s">
        <v>48</v>
      </c>
      <c r="O338" s="71"/>
      <c r="P338" s="197">
        <f>O338*H338</f>
        <v>0</v>
      </c>
      <c r="Q338" s="197">
        <v>9.0000000000000006E-5</v>
      </c>
      <c r="R338" s="197">
        <f>Q338*H338</f>
        <v>2.4102000000000002E-2</v>
      </c>
      <c r="S338" s="197">
        <v>0</v>
      </c>
      <c r="T338" s="198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9" t="s">
        <v>183</v>
      </c>
      <c r="AT338" s="199" t="s">
        <v>237</v>
      </c>
      <c r="AU338" s="199" t="s">
        <v>94</v>
      </c>
      <c r="AY338" s="16" t="s">
        <v>141</v>
      </c>
      <c r="BE338" s="200">
        <f>IF(N338="základní",J338,0)</f>
        <v>0</v>
      </c>
      <c r="BF338" s="200">
        <f>IF(N338="snížená",J338,0)</f>
        <v>0</v>
      </c>
      <c r="BG338" s="200">
        <f>IF(N338="zákl. přenesená",J338,0)</f>
        <v>0</v>
      </c>
      <c r="BH338" s="200">
        <f>IF(N338="sníž. přenesená",J338,0)</f>
        <v>0</v>
      </c>
      <c r="BI338" s="200">
        <f>IF(N338="nulová",J338,0)</f>
        <v>0</v>
      </c>
      <c r="BJ338" s="16" t="s">
        <v>91</v>
      </c>
      <c r="BK338" s="200">
        <f>ROUND(I338*H338,2)</f>
        <v>0</v>
      </c>
      <c r="BL338" s="16" t="s">
        <v>147</v>
      </c>
      <c r="BM338" s="199" t="s">
        <v>779</v>
      </c>
    </row>
    <row r="339" spans="1:65" s="13" customFormat="1">
      <c r="B339" s="201"/>
      <c r="C339" s="202"/>
      <c r="D339" s="203" t="s">
        <v>149</v>
      </c>
      <c r="E339" s="204" t="s">
        <v>1</v>
      </c>
      <c r="F339" s="205" t="s">
        <v>780</v>
      </c>
      <c r="G339" s="202"/>
      <c r="H339" s="206">
        <v>260</v>
      </c>
      <c r="I339" s="207"/>
      <c r="J339" s="202"/>
      <c r="K339" s="202"/>
      <c r="L339" s="208"/>
      <c r="M339" s="209"/>
      <c r="N339" s="210"/>
      <c r="O339" s="210"/>
      <c r="P339" s="210"/>
      <c r="Q339" s="210"/>
      <c r="R339" s="210"/>
      <c r="S339" s="210"/>
      <c r="T339" s="211"/>
      <c r="AT339" s="212" t="s">
        <v>149</v>
      </c>
      <c r="AU339" s="212" t="s">
        <v>94</v>
      </c>
      <c r="AV339" s="13" t="s">
        <v>94</v>
      </c>
      <c r="AW339" s="13" t="s">
        <v>40</v>
      </c>
      <c r="AX339" s="13" t="s">
        <v>91</v>
      </c>
      <c r="AY339" s="212" t="s">
        <v>141</v>
      </c>
    </row>
    <row r="340" spans="1:65" s="13" customFormat="1">
      <c r="B340" s="201"/>
      <c r="C340" s="202"/>
      <c r="D340" s="203" t="s">
        <v>149</v>
      </c>
      <c r="E340" s="202"/>
      <c r="F340" s="205" t="s">
        <v>781</v>
      </c>
      <c r="G340" s="202"/>
      <c r="H340" s="206">
        <v>267.8</v>
      </c>
      <c r="I340" s="207"/>
      <c r="J340" s="202"/>
      <c r="K340" s="202"/>
      <c r="L340" s="208"/>
      <c r="M340" s="209"/>
      <c r="N340" s="210"/>
      <c r="O340" s="210"/>
      <c r="P340" s="210"/>
      <c r="Q340" s="210"/>
      <c r="R340" s="210"/>
      <c r="S340" s="210"/>
      <c r="T340" s="211"/>
      <c r="AT340" s="212" t="s">
        <v>149</v>
      </c>
      <c r="AU340" s="212" t="s">
        <v>94</v>
      </c>
      <c r="AV340" s="13" t="s">
        <v>94</v>
      </c>
      <c r="AW340" s="13" t="s">
        <v>4</v>
      </c>
      <c r="AX340" s="13" t="s">
        <v>91</v>
      </c>
      <c r="AY340" s="212" t="s">
        <v>141</v>
      </c>
    </row>
    <row r="341" spans="1:65" s="2" customFormat="1" ht="16.5" customHeight="1">
      <c r="A341" s="34"/>
      <c r="B341" s="35"/>
      <c r="C341" s="188" t="s">
        <v>782</v>
      </c>
      <c r="D341" s="188" t="s">
        <v>143</v>
      </c>
      <c r="E341" s="189" t="s">
        <v>783</v>
      </c>
      <c r="F341" s="190" t="s">
        <v>784</v>
      </c>
      <c r="G341" s="191" t="s">
        <v>170</v>
      </c>
      <c r="H341" s="192">
        <v>250</v>
      </c>
      <c r="I341" s="193"/>
      <c r="J341" s="194">
        <f>ROUND(I341*H341,2)</f>
        <v>0</v>
      </c>
      <c r="K341" s="190" t="s">
        <v>1034</v>
      </c>
      <c r="L341" s="39"/>
      <c r="M341" s="195" t="s">
        <v>1</v>
      </c>
      <c r="N341" s="196" t="s">
        <v>48</v>
      </c>
      <c r="O341" s="71"/>
      <c r="P341" s="197">
        <f>O341*H341</f>
        <v>0</v>
      </c>
      <c r="Q341" s="197">
        <v>1.2999999999999999E-4</v>
      </c>
      <c r="R341" s="197">
        <f>Q341*H341</f>
        <v>3.2499999999999994E-2</v>
      </c>
      <c r="S341" s="197">
        <v>0</v>
      </c>
      <c r="T341" s="19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9" t="s">
        <v>147</v>
      </c>
      <c r="AT341" s="199" t="s">
        <v>143</v>
      </c>
      <c r="AU341" s="199" t="s">
        <v>94</v>
      </c>
      <c r="AY341" s="16" t="s">
        <v>141</v>
      </c>
      <c r="BE341" s="200">
        <f>IF(N341="základní",J341,0)</f>
        <v>0</v>
      </c>
      <c r="BF341" s="200">
        <f>IF(N341="snížená",J341,0)</f>
        <v>0</v>
      </c>
      <c r="BG341" s="200">
        <f>IF(N341="zákl. přenesená",J341,0)</f>
        <v>0</v>
      </c>
      <c r="BH341" s="200">
        <f>IF(N341="sníž. přenesená",J341,0)</f>
        <v>0</v>
      </c>
      <c r="BI341" s="200">
        <f>IF(N341="nulová",J341,0)</f>
        <v>0</v>
      </c>
      <c r="BJ341" s="16" t="s">
        <v>91</v>
      </c>
      <c r="BK341" s="200">
        <f>ROUND(I341*H341,2)</f>
        <v>0</v>
      </c>
      <c r="BL341" s="16" t="s">
        <v>147</v>
      </c>
      <c r="BM341" s="199" t="s">
        <v>785</v>
      </c>
    </row>
    <row r="342" spans="1:65" s="13" customFormat="1">
      <c r="B342" s="201"/>
      <c r="C342" s="202"/>
      <c r="D342" s="203" t="s">
        <v>149</v>
      </c>
      <c r="E342" s="204" t="s">
        <v>1</v>
      </c>
      <c r="F342" s="205" t="s">
        <v>786</v>
      </c>
      <c r="G342" s="202"/>
      <c r="H342" s="206">
        <v>250</v>
      </c>
      <c r="I342" s="207"/>
      <c r="J342" s="202"/>
      <c r="K342" s="202"/>
      <c r="L342" s="208"/>
      <c r="M342" s="209"/>
      <c r="N342" s="210"/>
      <c r="O342" s="210"/>
      <c r="P342" s="210"/>
      <c r="Q342" s="210"/>
      <c r="R342" s="210"/>
      <c r="S342" s="210"/>
      <c r="T342" s="211"/>
      <c r="AT342" s="212" t="s">
        <v>149</v>
      </c>
      <c r="AU342" s="212" t="s">
        <v>94</v>
      </c>
      <c r="AV342" s="13" t="s">
        <v>94</v>
      </c>
      <c r="AW342" s="13" t="s">
        <v>40</v>
      </c>
      <c r="AX342" s="13" t="s">
        <v>91</v>
      </c>
      <c r="AY342" s="212" t="s">
        <v>141</v>
      </c>
    </row>
    <row r="343" spans="1:65" s="2" customFormat="1" ht="16.5" customHeight="1">
      <c r="A343" s="34"/>
      <c r="B343" s="35"/>
      <c r="C343" s="224" t="s">
        <v>787</v>
      </c>
      <c r="D343" s="224" t="s">
        <v>237</v>
      </c>
      <c r="E343" s="225" t="s">
        <v>788</v>
      </c>
      <c r="F343" s="226" t="s">
        <v>789</v>
      </c>
      <c r="G343" s="227" t="s">
        <v>170</v>
      </c>
      <c r="H343" s="228">
        <v>257.5</v>
      </c>
      <c r="I343" s="229"/>
      <c r="J343" s="230">
        <f>ROUND(I343*H343,2)</f>
        <v>0</v>
      </c>
      <c r="K343" s="226" t="s">
        <v>1035</v>
      </c>
      <c r="L343" s="231"/>
      <c r="M343" s="232" t="s">
        <v>1</v>
      </c>
      <c r="N343" s="233" t="s">
        <v>48</v>
      </c>
      <c r="O343" s="71"/>
      <c r="P343" s="197">
        <f>O343*H343</f>
        <v>0</v>
      </c>
      <c r="Q343" s="197">
        <v>1.2E-4</v>
      </c>
      <c r="R343" s="197">
        <f>Q343*H343</f>
        <v>3.09E-2</v>
      </c>
      <c r="S343" s="197">
        <v>0</v>
      </c>
      <c r="T343" s="19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9" t="s">
        <v>183</v>
      </c>
      <c r="AT343" s="199" t="s">
        <v>237</v>
      </c>
      <c r="AU343" s="199" t="s">
        <v>94</v>
      </c>
      <c r="AY343" s="16" t="s">
        <v>141</v>
      </c>
      <c r="BE343" s="200">
        <f>IF(N343="základní",J343,0)</f>
        <v>0</v>
      </c>
      <c r="BF343" s="200">
        <f>IF(N343="snížená",J343,0)</f>
        <v>0</v>
      </c>
      <c r="BG343" s="200">
        <f>IF(N343="zákl. přenesená",J343,0)</f>
        <v>0</v>
      </c>
      <c r="BH343" s="200">
        <f>IF(N343="sníž. přenesená",J343,0)</f>
        <v>0</v>
      </c>
      <c r="BI343" s="200">
        <f>IF(N343="nulová",J343,0)</f>
        <v>0</v>
      </c>
      <c r="BJ343" s="16" t="s">
        <v>91</v>
      </c>
      <c r="BK343" s="200">
        <f>ROUND(I343*H343,2)</f>
        <v>0</v>
      </c>
      <c r="BL343" s="16" t="s">
        <v>147</v>
      </c>
      <c r="BM343" s="199" t="s">
        <v>790</v>
      </c>
    </row>
    <row r="344" spans="1:65" s="13" customFormat="1">
      <c r="B344" s="201"/>
      <c r="C344" s="202"/>
      <c r="D344" s="203" t="s">
        <v>149</v>
      </c>
      <c r="E344" s="204" t="s">
        <v>1</v>
      </c>
      <c r="F344" s="205" t="s">
        <v>786</v>
      </c>
      <c r="G344" s="202"/>
      <c r="H344" s="206">
        <v>250</v>
      </c>
      <c r="I344" s="207"/>
      <c r="J344" s="202"/>
      <c r="K344" s="202"/>
      <c r="L344" s="208"/>
      <c r="M344" s="209"/>
      <c r="N344" s="210"/>
      <c r="O344" s="210"/>
      <c r="P344" s="210"/>
      <c r="Q344" s="210"/>
      <c r="R344" s="210"/>
      <c r="S344" s="210"/>
      <c r="T344" s="211"/>
      <c r="AT344" s="212" t="s">
        <v>149</v>
      </c>
      <c r="AU344" s="212" t="s">
        <v>94</v>
      </c>
      <c r="AV344" s="13" t="s">
        <v>94</v>
      </c>
      <c r="AW344" s="13" t="s">
        <v>40</v>
      </c>
      <c r="AX344" s="13" t="s">
        <v>91</v>
      </c>
      <c r="AY344" s="212" t="s">
        <v>141</v>
      </c>
    </row>
    <row r="345" spans="1:65" s="13" customFormat="1">
      <c r="B345" s="201"/>
      <c r="C345" s="202"/>
      <c r="D345" s="203" t="s">
        <v>149</v>
      </c>
      <c r="E345" s="202"/>
      <c r="F345" s="205" t="s">
        <v>791</v>
      </c>
      <c r="G345" s="202"/>
      <c r="H345" s="206">
        <v>257.5</v>
      </c>
      <c r="I345" s="207"/>
      <c r="J345" s="202"/>
      <c r="K345" s="202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149</v>
      </c>
      <c r="AU345" s="212" t="s">
        <v>94</v>
      </c>
      <c r="AV345" s="13" t="s">
        <v>94</v>
      </c>
      <c r="AW345" s="13" t="s">
        <v>4</v>
      </c>
      <c r="AX345" s="13" t="s">
        <v>91</v>
      </c>
      <c r="AY345" s="212" t="s">
        <v>141</v>
      </c>
    </row>
    <row r="346" spans="1:65" s="2" customFormat="1" ht="16.5" customHeight="1">
      <c r="A346" s="34"/>
      <c r="B346" s="35"/>
      <c r="C346" s="188" t="s">
        <v>792</v>
      </c>
      <c r="D346" s="188" t="s">
        <v>143</v>
      </c>
      <c r="E346" s="189" t="s">
        <v>793</v>
      </c>
      <c r="F346" s="190" t="s">
        <v>794</v>
      </c>
      <c r="G346" s="191" t="s">
        <v>186</v>
      </c>
      <c r="H346" s="192">
        <v>1.8839999999999999</v>
      </c>
      <c r="I346" s="193"/>
      <c r="J346" s="194">
        <f>ROUND(I346*H346,2)</f>
        <v>0</v>
      </c>
      <c r="K346" s="190" t="s">
        <v>1034</v>
      </c>
      <c r="L346" s="39"/>
      <c r="M346" s="195" t="s">
        <v>1</v>
      </c>
      <c r="N346" s="196" t="s">
        <v>48</v>
      </c>
      <c r="O346" s="71"/>
      <c r="P346" s="197">
        <f>O346*H346</f>
        <v>0</v>
      </c>
      <c r="Q346" s="197">
        <v>1.5298499999999999</v>
      </c>
      <c r="R346" s="197">
        <f>Q346*H346</f>
        <v>2.8822373999999997</v>
      </c>
      <c r="S346" s="197">
        <v>0</v>
      </c>
      <c r="T346" s="198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9" t="s">
        <v>147</v>
      </c>
      <c r="AT346" s="199" t="s">
        <v>143</v>
      </c>
      <c r="AU346" s="199" t="s">
        <v>94</v>
      </c>
      <c r="AY346" s="16" t="s">
        <v>141</v>
      </c>
      <c r="BE346" s="200">
        <f>IF(N346="základní",J346,0)</f>
        <v>0</v>
      </c>
      <c r="BF346" s="200">
        <f>IF(N346="snížená",J346,0)</f>
        <v>0</v>
      </c>
      <c r="BG346" s="200">
        <f>IF(N346="zákl. přenesená",J346,0)</f>
        <v>0</v>
      </c>
      <c r="BH346" s="200">
        <f>IF(N346="sníž. přenesená",J346,0)</f>
        <v>0</v>
      </c>
      <c r="BI346" s="200">
        <f>IF(N346="nulová",J346,0)</f>
        <v>0</v>
      </c>
      <c r="BJ346" s="16" t="s">
        <v>91</v>
      </c>
      <c r="BK346" s="200">
        <f>ROUND(I346*H346,2)</f>
        <v>0</v>
      </c>
      <c r="BL346" s="16" t="s">
        <v>147</v>
      </c>
      <c r="BM346" s="199" t="s">
        <v>795</v>
      </c>
    </row>
    <row r="347" spans="1:65" s="13" customFormat="1">
      <c r="B347" s="201"/>
      <c r="C347" s="202"/>
      <c r="D347" s="203" t="s">
        <v>149</v>
      </c>
      <c r="E347" s="204" t="s">
        <v>1</v>
      </c>
      <c r="F347" s="205" t="s">
        <v>796</v>
      </c>
      <c r="G347" s="202"/>
      <c r="H347" s="206">
        <v>1.8839999999999999</v>
      </c>
      <c r="I347" s="207"/>
      <c r="J347" s="202"/>
      <c r="K347" s="202"/>
      <c r="L347" s="208"/>
      <c r="M347" s="209"/>
      <c r="N347" s="210"/>
      <c r="O347" s="210"/>
      <c r="P347" s="210"/>
      <c r="Q347" s="210"/>
      <c r="R347" s="210"/>
      <c r="S347" s="210"/>
      <c r="T347" s="211"/>
      <c r="AT347" s="212" t="s">
        <v>149</v>
      </c>
      <c r="AU347" s="212" t="s">
        <v>94</v>
      </c>
      <c r="AV347" s="13" t="s">
        <v>94</v>
      </c>
      <c r="AW347" s="13" t="s">
        <v>40</v>
      </c>
      <c r="AX347" s="13" t="s">
        <v>91</v>
      </c>
      <c r="AY347" s="212" t="s">
        <v>141</v>
      </c>
    </row>
    <row r="348" spans="1:65" s="12" customFormat="1" ht="22.9" customHeight="1">
      <c r="B348" s="172"/>
      <c r="C348" s="173"/>
      <c r="D348" s="174" t="s">
        <v>82</v>
      </c>
      <c r="E348" s="186" t="s">
        <v>189</v>
      </c>
      <c r="F348" s="186" t="s">
        <v>408</v>
      </c>
      <c r="G348" s="173"/>
      <c r="H348" s="173"/>
      <c r="I348" s="176"/>
      <c r="J348" s="187">
        <f>BK348</f>
        <v>0</v>
      </c>
      <c r="K348" s="173"/>
      <c r="L348" s="178"/>
      <c r="M348" s="179"/>
      <c r="N348" s="180"/>
      <c r="O348" s="180"/>
      <c r="P348" s="181">
        <f>P349+SUM(P350:P353)</f>
        <v>0</v>
      </c>
      <c r="Q348" s="180"/>
      <c r="R348" s="181">
        <f>R349+SUM(R350:R353)</f>
        <v>1.383E-2</v>
      </c>
      <c r="S348" s="180"/>
      <c r="T348" s="182">
        <f>T349+SUM(T350:T353)</f>
        <v>0</v>
      </c>
      <c r="AR348" s="183" t="s">
        <v>91</v>
      </c>
      <c r="AT348" s="184" t="s">
        <v>82</v>
      </c>
      <c r="AU348" s="184" t="s">
        <v>91</v>
      </c>
      <c r="AY348" s="183" t="s">
        <v>141</v>
      </c>
      <c r="BK348" s="185">
        <f>BK349+SUM(BK350:BK353)</f>
        <v>0</v>
      </c>
    </row>
    <row r="349" spans="1:65" s="2" customFormat="1" ht="16.5" customHeight="1">
      <c r="A349" s="34"/>
      <c r="B349" s="35"/>
      <c r="C349" s="188" t="s">
        <v>797</v>
      </c>
      <c r="D349" s="188" t="s">
        <v>143</v>
      </c>
      <c r="E349" s="189" t="s">
        <v>410</v>
      </c>
      <c r="F349" s="190" t="s">
        <v>411</v>
      </c>
      <c r="G349" s="191" t="s">
        <v>170</v>
      </c>
      <c r="H349" s="192">
        <v>691.5</v>
      </c>
      <c r="I349" s="193"/>
      <c r="J349" s="194">
        <f>ROUND(I349*H349,2)</f>
        <v>0</v>
      </c>
      <c r="K349" s="190" t="s">
        <v>1034</v>
      </c>
      <c r="L349" s="39"/>
      <c r="M349" s="195" t="s">
        <v>1</v>
      </c>
      <c r="N349" s="196" t="s">
        <v>48</v>
      </c>
      <c r="O349" s="71"/>
      <c r="P349" s="197">
        <f>O349*H349</f>
        <v>0</v>
      </c>
      <c r="Q349" s="197">
        <v>2.0000000000000002E-5</v>
      </c>
      <c r="R349" s="197">
        <f>Q349*H349</f>
        <v>1.383E-2</v>
      </c>
      <c r="S349" s="197">
        <v>0</v>
      </c>
      <c r="T349" s="198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9" t="s">
        <v>147</v>
      </c>
      <c r="AT349" s="199" t="s">
        <v>143</v>
      </c>
      <c r="AU349" s="199" t="s">
        <v>94</v>
      </c>
      <c r="AY349" s="16" t="s">
        <v>141</v>
      </c>
      <c r="BE349" s="200">
        <f>IF(N349="základní",J349,0)</f>
        <v>0</v>
      </c>
      <c r="BF349" s="200">
        <f>IF(N349="snížená",J349,0)</f>
        <v>0</v>
      </c>
      <c r="BG349" s="200">
        <f>IF(N349="zákl. přenesená",J349,0)</f>
        <v>0</v>
      </c>
      <c r="BH349" s="200">
        <f>IF(N349="sníž. přenesená",J349,0)</f>
        <v>0</v>
      </c>
      <c r="BI349" s="200">
        <f>IF(N349="nulová",J349,0)</f>
        <v>0</v>
      </c>
      <c r="BJ349" s="16" t="s">
        <v>91</v>
      </c>
      <c r="BK349" s="200">
        <f>ROUND(I349*H349,2)</f>
        <v>0</v>
      </c>
      <c r="BL349" s="16" t="s">
        <v>147</v>
      </c>
      <c r="BM349" s="199" t="s">
        <v>798</v>
      </c>
    </row>
    <row r="350" spans="1:65" s="13" customFormat="1">
      <c r="B350" s="201"/>
      <c r="C350" s="202"/>
      <c r="D350" s="203" t="s">
        <v>149</v>
      </c>
      <c r="E350" s="204" t="s">
        <v>1</v>
      </c>
      <c r="F350" s="205" t="s">
        <v>799</v>
      </c>
      <c r="G350" s="202"/>
      <c r="H350" s="206">
        <v>192</v>
      </c>
      <c r="I350" s="207"/>
      <c r="J350" s="202"/>
      <c r="K350" s="202"/>
      <c r="L350" s="208"/>
      <c r="M350" s="209"/>
      <c r="N350" s="210"/>
      <c r="O350" s="210"/>
      <c r="P350" s="210"/>
      <c r="Q350" s="210"/>
      <c r="R350" s="210"/>
      <c r="S350" s="210"/>
      <c r="T350" s="211"/>
      <c r="AT350" s="212" t="s">
        <v>149</v>
      </c>
      <c r="AU350" s="212" t="s">
        <v>94</v>
      </c>
      <c r="AV350" s="13" t="s">
        <v>94</v>
      </c>
      <c r="AW350" s="13" t="s">
        <v>40</v>
      </c>
      <c r="AX350" s="13" t="s">
        <v>83</v>
      </c>
      <c r="AY350" s="212" t="s">
        <v>141</v>
      </c>
    </row>
    <row r="351" spans="1:65" s="13" customFormat="1">
      <c r="B351" s="201"/>
      <c r="C351" s="202"/>
      <c r="D351" s="203" t="s">
        <v>149</v>
      </c>
      <c r="E351" s="204" t="s">
        <v>1</v>
      </c>
      <c r="F351" s="205" t="s">
        <v>800</v>
      </c>
      <c r="G351" s="202"/>
      <c r="H351" s="206">
        <v>499.5</v>
      </c>
      <c r="I351" s="207"/>
      <c r="J351" s="202"/>
      <c r="K351" s="202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149</v>
      </c>
      <c r="AU351" s="212" t="s">
        <v>94</v>
      </c>
      <c r="AV351" s="13" t="s">
        <v>94</v>
      </c>
      <c r="AW351" s="13" t="s">
        <v>40</v>
      </c>
      <c r="AX351" s="13" t="s">
        <v>83</v>
      </c>
      <c r="AY351" s="212" t="s">
        <v>141</v>
      </c>
    </row>
    <row r="352" spans="1:65" s="14" customFormat="1">
      <c r="B352" s="213"/>
      <c r="C352" s="214"/>
      <c r="D352" s="203" t="s">
        <v>149</v>
      </c>
      <c r="E352" s="215" t="s">
        <v>1</v>
      </c>
      <c r="F352" s="216" t="s">
        <v>152</v>
      </c>
      <c r="G352" s="214"/>
      <c r="H352" s="217">
        <v>691.5</v>
      </c>
      <c r="I352" s="218"/>
      <c r="J352" s="214"/>
      <c r="K352" s="214"/>
      <c r="L352" s="219"/>
      <c r="M352" s="220"/>
      <c r="N352" s="221"/>
      <c r="O352" s="221"/>
      <c r="P352" s="221"/>
      <c r="Q352" s="221"/>
      <c r="R352" s="221"/>
      <c r="S352" s="221"/>
      <c r="T352" s="222"/>
      <c r="AT352" s="223" t="s">
        <v>149</v>
      </c>
      <c r="AU352" s="223" t="s">
        <v>94</v>
      </c>
      <c r="AV352" s="14" t="s">
        <v>147</v>
      </c>
      <c r="AW352" s="14" t="s">
        <v>40</v>
      </c>
      <c r="AX352" s="14" t="s">
        <v>91</v>
      </c>
      <c r="AY352" s="223" t="s">
        <v>141</v>
      </c>
    </row>
    <row r="353" spans="1:65" s="12" customFormat="1" ht="20.85" customHeight="1">
      <c r="B353" s="172"/>
      <c r="C353" s="173"/>
      <c r="D353" s="174" t="s">
        <v>82</v>
      </c>
      <c r="E353" s="186" t="s">
        <v>420</v>
      </c>
      <c r="F353" s="186" t="s">
        <v>421</v>
      </c>
      <c r="G353" s="173"/>
      <c r="H353" s="173"/>
      <c r="I353" s="176"/>
      <c r="J353" s="187">
        <f>BK353</f>
        <v>0</v>
      </c>
      <c r="K353" s="173"/>
      <c r="L353" s="178"/>
      <c r="M353" s="179"/>
      <c r="N353" s="180"/>
      <c r="O353" s="180"/>
      <c r="P353" s="181">
        <f>SUM(P354:P361)</f>
        <v>0</v>
      </c>
      <c r="Q353" s="180"/>
      <c r="R353" s="181">
        <f>SUM(R354:R361)</f>
        <v>0</v>
      </c>
      <c r="S353" s="180"/>
      <c r="T353" s="182">
        <f>SUM(T354:T361)</f>
        <v>0</v>
      </c>
      <c r="AR353" s="183" t="s">
        <v>91</v>
      </c>
      <c r="AT353" s="184" t="s">
        <v>82</v>
      </c>
      <c r="AU353" s="184" t="s">
        <v>94</v>
      </c>
      <c r="AY353" s="183" t="s">
        <v>141</v>
      </c>
      <c r="BK353" s="185">
        <f>SUM(BK354:BK361)</f>
        <v>0</v>
      </c>
    </row>
    <row r="354" spans="1:65" s="2" customFormat="1" ht="16.5" customHeight="1">
      <c r="A354" s="34"/>
      <c r="B354" s="35"/>
      <c r="C354" s="188" t="s">
        <v>801</v>
      </c>
      <c r="D354" s="188" t="s">
        <v>143</v>
      </c>
      <c r="E354" s="189" t="s">
        <v>423</v>
      </c>
      <c r="F354" s="190" t="s">
        <v>424</v>
      </c>
      <c r="G354" s="191" t="s">
        <v>228</v>
      </c>
      <c r="H354" s="192">
        <v>323.10000000000002</v>
      </c>
      <c r="I354" s="193"/>
      <c r="J354" s="194">
        <f>ROUND(I354*H354,2)</f>
        <v>0</v>
      </c>
      <c r="K354" s="190" t="s">
        <v>1034</v>
      </c>
      <c r="L354" s="39"/>
      <c r="M354" s="195" t="s">
        <v>1</v>
      </c>
      <c r="N354" s="196" t="s">
        <v>48</v>
      </c>
      <c r="O354" s="71"/>
      <c r="P354" s="197">
        <f>O354*H354</f>
        <v>0</v>
      </c>
      <c r="Q354" s="197">
        <v>0</v>
      </c>
      <c r="R354" s="197">
        <f>Q354*H354</f>
        <v>0</v>
      </c>
      <c r="S354" s="197">
        <v>0</v>
      </c>
      <c r="T354" s="198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9" t="s">
        <v>147</v>
      </c>
      <c r="AT354" s="199" t="s">
        <v>143</v>
      </c>
      <c r="AU354" s="199" t="s">
        <v>156</v>
      </c>
      <c r="AY354" s="16" t="s">
        <v>141</v>
      </c>
      <c r="BE354" s="200">
        <f>IF(N354="základní",J354,0)</f>
        <v>0</v>
      </c>
      <c r="BF354" s="200">
        <f>IF(N354="snížená",J354,0)</f>
        <v>0</v>
      </c>
      <c r="BG354" s="200">
        <f>IF(N354="zákl. přenesená",J354,0)</f>
        <v>0</v>
      </c>
      <c r="BH354" s="200">
        <f>IF(N354="sníž. přenesená",J354,0)</f>
        <v>0</v>
      </c>
      <c r="BI354" s="200">
        <f>IF(N354="nulová",J354,0)</f>
        <v>0</v>
      </c>
      <c r="BJ354" s="16" t="s">
        <v>91</v>
      </c>
      <c r="BK354" s="200">
        <f>ROUND(I354*H354,2)</f>
        <v>0</v>
      </c>
      <c r="BL354" s="16" t="s">
        <v>147</v>
      </c>
      <c r="BM354" s="199" t="s">
        <v>802</v>
      </c>
    </row>
    <row r="355" spans="1:65" s="13" customFormat="1">
      <c r="B355" s="201"/>
      <c r="C355" s="202"/>
      <c r="D355" s="203" t="s">
        <v>149</v>
      </c>
      <c r="E355" s="204" t="s">
        <v>1</v>
      </c>
      <c r="F355" s="205" t="s">
        <v>803</v>
      </c>
      <c r="G355" s="202"/>
      <c r="H355" s="206">
        <v>107.7</v>
      </c>
      <c r="I355" s="207"/>
      <c r="J355" s="202"/>
      <c r="K355" s="202"/>
      <c r="L355" s="208"/>
      <c r="M355" s="209"/>
      <c r="N355" s="210"/>
      <c r="O355" s="210"/>
      <c r="P355" s="210"/>
      <c r="Q355" s="210"/>
      <c r="R355" s="210"/>
      <c r="S355" s="210"/>
      <c r="T355" s="211"/>
      <c r="AT355" s="212" t="s">
        <v>149</v>
      </c>
      <c r="AU355" s="212" t="s">
        <v>156</v>
      </c>
      <c r="AV355" s="13" t="s">
        <v>94</v>
      </c>
      <c r="AW355" s="13" t="s">
        <v>40</v>
      </c>
      <c r="AX355" s="13" t="s">
        <v>83</v>
      </c>
      <c r="AY355" s="212" t="s">
        <v>141</v>
      </c>
    </row>
    <row r="356" spans="1:65" s="13" customFormat="1">
      <c r="B356" s="201"/>
      <c r="C356" s="202"/>
      <c r="D356" s="203" t="s">
        <v>149</v>
      </c>
      <c r="E356" s="204" t="s">
        <v>1</v>
      </c>
      <c r="F356" s="205" t="s">
        <v>804</v>
      </c>
      <c r="G356" s="202"/>
      <c r="H356" s="206">
        <v>215.4</v>
      </c>
      <c r="I356" s="207"/>
      <c r="J356" s="202"/>
      <c r="K356" s="202"/>
      <c r="L356" s="208"/>
      <c r="M356" s="209"/>
      <c r="N356" s="210"/>
      <c r="O356" s="210"/>
      <c r="P356" s="210"/>
      <c r="Q356" s="210"/>
      <c r="R356" s="210"/>
      <c r="S356" s="210"/>
      <c r="T356" s="211"/>
      <c r="AT356" s="212" t="s">
        <v>149</v>
      </c>
      <c r="AU356" s="212" t="s">
        <v>156</v>
      </c>
      <c r="AV356" s="13" t="s">
        <v>94</v>
      </c>
      <c r="AW356" s="13" t="s">
        <v>40</v>
      </c>
      <c r="AX356" s="13" t="s">
        <v>83</v>
      </c>
      <c r="AY356" s="212" t="s">
        <v>141</v>
      </c>
    </row>
    <row r="357" spans="1:65" s="14" customFormat="1">
      <c r="B357" s="213"/>
      <c r="C357" s="214"/>
      <c r="D357" s="203" t="s">
        <v>149</v>
      </c>
      <c r="E357" s="215" t="s">
        <v>1</v>
      </c>
      <c r="F357" s="216" t="s">
        <v>152</v>
      </c>
      <c r="G357" s="214"/>
      <c r="H357" s="217">
        <v>323.10000000000002</v>
      </c>
      <c r="I357" s="218"/>
      <c r="J357" s="214"/>
      <c r="K357" s="214"/>
      <c r="L357" s="219"/>
      <c r="M357" s="220"/>
      <c r="N357" s="221"/>
      <c r="O357" s="221"/>
      <c r="P357" s="221"/>
      <c r="Q357" s="221"/>
      <c r="R357" s="221"/>
      <c r="S357" s="221"/>
      <c r="T357" s="222"/>
      <c r="AT357" s="223" t="s">
        <v>149</v>
      </c>
      <c r="AU357" s="223" t="s">
        <v>156</v>
      </c>
      <c r="AV357" s="14" t="s">
        <v>147</v>
      </c>
      <c r="AW357" s="14" t="s">
        <v>40</v>
      </c>
      <c r="AX357" s="14" t="s">
        <v>91</v>
      </c>
      <c r="AY357" s="223" t="s">
        <v>141</v>
      </c>
    </row>
    <row r="358" spans="1:65" s="2" customFormat="1" ht="16.5" customHeight="1">
      <c r="A358" s="34"/>
      <c r="B358" s="35"/>
      <c r="C358" s="188" t="s">
        <v>805</v>
      </c>
      <c r="D358" s="188" t="s">
        <v>143</v>
      </c>
      <c r="E358" s="189" t="s">
        <v>430</v>
      </c>
      <c r="F358" s="190" t="s">
        <v>431</v>
      </c>
      <c r="G358" s="191" t="s">
        <v>228</v>
      </c>
      <c r="H358" s="192">
        <v>323.10000000000002</v>
      </c>
      <c r="I358" s="193"/>
      <c r="J358" s="194">
        <f>ROUND(I358*H358,2)</f>
        <v>0</v>
      </c>
      <c r="K358" s="190" t="s">
        <v>1034</v>
      </c>
      <c r="L358" s="39"/>
      <c r="M358" s="195" t="s">
        <v>1</v>
      </c>
      <c r="N358" s="196" t="s">
        <v>48</v>
      </c>
      <c r="O358" s="71"/>
      <c r="P358" s="197">
        <f>O358*H358</f>
        <v>0</v>
      </c>
      <c r="Q358" s="197">
        <v>0</v>
      </c>
      <c r="R358" s="197">
        <f>Q358*H358</f>
        <v>0</v>
      </c>
      <c r="S358" s="197">
        <v>0</v>
      </c>
      <c r="T358" s="198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9" t="s">
        <v>147</v>
      </c>
      <c r="AT358" s="199" t="s">
        <v>143</v>
      </c>
      <c r="AU358" s="199" t="s">
        <v>156</v>
      </c>
      <c r="AY358" s="16" t="s">
        <v>141</v>
      </c>
      <c r="BE358" s="200">
        <f>IF(N358="základní",J358,0)</f>
        <v>0</v>
      </c>
      <c r="BF358" s="200">
        <f>IF(N358="snížená",J358,0)</f>
        <v>0</v>
      </c>
      <c r="BG358" s="200">
        <f>IF(N358="zákl. přenesená",J358,0)</f>
        <v>0</v>
      </c>
      <c r="BH358" s="200">
        <f>IF(N358="sníž. přenesená",J358,0)</f>
        <v>0</v>
      </c>
      <c r="BI358" s="200">
        <f>IF(N358="nulová",J358,0)</f>
        <v>0</v>
      </c>
      <c r="BJ358" s="16" t="s">
        <v>91</v>
      </c>
      <c r="BK358" s="200">
        <f>ROUND(I358*H358,2)</f>
        <v>0</v>
      </c>
      <c r="BL358" s="16" t="s">
        <v>147</v>
      </c>
      <c r="BM358" s="199" t="s">
        <v>806</v>
      </c>
    </row>
    <row r="359" spans="1:65" s="13" customFormat="1">
      <c r="B359" s="201"/>
      <c r="C359" s="202"/>
      <c r="D359" s="203" t="s">
        <v>149</v>
      </c>
      <c r="E359" s="204" t="s">
        <v>1</v>
      </c>
      <c r="F359" s="205" t="s">
        <v>807</v>
      </c>
      <c r="G359" s="202"/>
      <c r="H359" s="206">
        <v>323.10000000000002</v>
      </c>
      <c r="I359" s="207"/>
      <c r="J359" s="202"/>
      <c r="K359" s="202"/>
      <c r="L359" s="208"/>
      <c r="M359" s="209"/>
      <c r="N359" s="210"/>
      <c r="O359" s="210"/>
      <c r="P359" s="210"/>
      <c r="Q359" s="210"/>
      <c r="R359" s="210"/>
      <c r="S359" s="210"/>
      <c r="T359" s="211"/>
      <c r="AT359" s="212" t="s">
        <v>149</v>
      </c>
      <c r="AU359" s="212" t="s">
        <v>156</v>
      </c>
      <c r="AV359" s="13" t="s">
        <v>94</v>
      </c>
      <c r="AW359" s="13" t="s">
        <v>40</v>
      </c>
      <c r="AX359" s="13" t="s">
        <v>91</v>
      </c>
      <c r="AY359" s="212" t="s">
        <v>141</v>
      </c>
    </row>
    <row r="360" spans="1:65" s="2" customFormat="1" ht="16.5" customHeight="1">
      <c r="A360" s="34"/>
      <c r="B360" s="35"/>
      <c r="C360" s="188" t="s">
        <v>808</v>
      </c>
      <c r="D360" s="188" t="s">
        <v>143</v>
      </c>
      <c r="E360" s="189" t="s">
        <v>435</v>
      </c>
      <c r="F360" s="190" t="s">
        <v>809</v>
      </c>
      <c r="G360" s="191" t="s">
        <v>228</v>
      </c>
      <c r="H360" s="192">
        <v>7108.2</v>
      </c>
      <c r="I360" s="193"/>
      <c r="J360" s="194">
        <f>ROUND(I360*H360,2)</f>
        <v>0</v>
      </c>
      <c r="K360" s="190" t="s">
        <v>1034</v>
      </c>
      <c r="L360" s="39"/>
      <c r="M360" s="195" t="s">
        <v>1</v>
      </c>
      <c r="N360" s="196" t="s">
        <v>48</v>
      </c>
      <c r="O360" s="71"/>
      <c r="P360" s="197">
        <f>O360*H360</f>
        <v>0</v>
      </c>
      <c r="Q360" s="197">
        <v>0</v>
      </c>
      <c r="R360" s="197">
        <f>Q360*H360</f>
        <v>0</v>
      </c>
      <c r="S360" s="197">
        <v>0</v>
      </c>
      <c r="T360" s="198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9" t="s">
        <v>147</v>
      </c>
      <c r="AT360" s="199" t="s">
        <v>143</v>
      </c>
      <c r="AU360" s="199" t="s">
        <v>156</v>
      </c>
      <c r="AY360" s="16" t="s">
        <v>141</v>
      </c>
      <c r="BE360" s="200">
        <f>IF(N360="základní",J360,0)</f>
        <v>0</v>
      </c>
      <c r="BF360" s="200">
        <f>IF(N360="snížená",J360,0)</f>
        <v>0</v>
      </c>
      <c r="BG360" s="200">
        <f>IF(N360="zákl. přenesená",J360,0)</f>
        <v>0</v>
      </c>
      <c r="BH360" s="200">
        <f>IF(N360="sníž. přenesená",J360,0)</f>
        <v>0</v>
      </c>
      <c r="BI360" s="200">
        <f>IF(N360="nulová",J360,0)</f>
        <v>0</v>
      </c>
      <c r="BJ360" s="16" t="s">
        <v>91</v>
      </c>
      <c r="BK360" s="200">
        <f>ROUND(I360*H360,2)</f>
        <v>0</v>
      </c>
      <c r="BL360" s="16" t="s">
        <v>147</v>
      </c>
      <c r="BM360" s="199" t="s">
        <v>810</v>
      </c>
    </row>
    <row r="361" spans="1:65" s="13" customFormat="1">
      <c r="B361" s="201"/>
      <c r="C361" s="202"/>
      <c r="D361" s="203" t="s">
        <v>149</v>
      </c>
      <c r="E361" s="204" t="s">
        <v>1</v>
      </c>
      <c r="F361" s="205" t="s">
        <v>811</v>
      </c>
      <c r="G361" s="202"/>
      <c r="H361" s="206">
        <v>7108.2</v>
      </c>
      <c r="I361" s="207"/>
      <c r="J361" s="202"/>
      <c r="K361" s="202"/>
      <c r="L361" s="208"/>
      <c r="M361" s="209"/>
      <c r="N361" s="210"/>
      <c r="O361" s="210"/>
      <c r="P361" s="210"/>
      <c r="Q361" s="210"/>
      <c r="R361" s="210"/>
      <c r="S361" s="210"/>
      <c r="T361" s="211"/>
      <c r="AT361" s="212" t="s">
        <v>149</v>
      </c>
      <c r="AU361" s="212" t="s">
        <v>156</v>
      </c>
      <c r="AV361" s="13" t="s">
        <v>94</v>
      </c>
      <c r="AW361" s="13" t="s">
        <v>40</v>
      </c>
      <c r="AX361" s="13" t="s">
        <v>91</v>
      </c>
      <c r="AY361" s="212" t="s">
        <v>141</v>
      </c>
    </row>
    <row r="362" spans="1:65" s="12" customFormat="1" ht="22.9" customHeight="1">
      <c r="B362" s="172"/>
      <c r="C362" s="173"/>
      <c r="D362" s="174" t="s">
        <v>82</v>
      </c>
      <c r="E362" s="186" t="s">
        <v>439</v>
      </c>
      <c r="F362" s="186" t="s">
        <v>440</v>
      </c>
      <c r="G362" s="173"/>
      <c r="H362" s="173"/>
      <c r="I362" s="176"/>
      <c r="J362" s="187">
        <f>BK362</f>
        <v>0</v>
      </c>
      <c r="K362" s="173"/>
      <c r="L362" s="178"/>
      <c r="M362" s="179"/>
      <c r="N362" s="180"/>
      <c r="O362" s="180"/>
      <c r="P362" s="181">
        <f>SUM(P363:P366)</f>
        <v>0</v>
      </c>
      <c r="Q362" s="180"/>
      <c r="R362" s="181">
        <f>SUM(R363:R366)</f>
        <v>0</v>
      </c>
      <c r="S362" s="180"/>
      <c r="T362" s="182">
        <f>SUM(T363:T366)</f>
        <v>0</v>
      </c>
      <c r="AR362" s="183" t="s">
        <v>91</v>
      </c>
      <c r="AT362" s="184" t="s">
        <v>82</v>
      </c>
      <c r="AU362" s="184" t="s">
        <v>91</v>
      </c>
      <c r="AY362" s="183" t="s">
        <v>141</v>
      </c>
      <c r="BK362" s="185">
        <f>SUM(BK363:BK366)</f>
        <v>0</v>
      </c>
    </row>
    <row r="363" spans="1:65" s="2" customFormat="1" ht="24.2" customHeight="1">
      <c r="A363" s="34"/>
      <c r="B363" s="35"/>
      <c r="C363" s="188" t="s">
        <v>420</v>
      </c>
      <c r="D363" s="188" t="s">
        <v>143</v>
      </c>
      <c r="E363" s="189" t="s">
        <v>441</v>
      </c>
      <c r="F363" s="190" t="s">
        <v>442</v>
      </c>
      <c r="G363" s="191" t="s">
        <v>228</v>
      </c>
      <c r="H363" s="192">
        <v>215.4</v>
      </c>
      <c r="I363" s="193"/>
      <c r="J363" s="194">
        <f>ROUND(I363*H363,2)</f>
        <v>0</v>
      </c>
      <c r="K363" s="190" t="s">
        <v>1034</v>
      </c>
      <c r="L363" s="39"/>
      <c r="M363" s="195" t="s">
        <v>1</v>
      </c>
      <c r="N363" s="196" t="s">
        <v>48</v>
      </c>
      <c r="O363" s="71"/>
      <c r="P363" s="197">
        <f>O363*H363</f>
        <v>0</v>
      </c>
      <c r="Q363" s="197">
        <v>0</v>
      </c>
      <c r="R363" s="197">
        <f>Q363*H363</f>
        <v>0</v>
      </c>
      <c r="S363" s="197">
        <v>0</v>
      </c>
      <c r="T363" s="198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9" t="s">
        <v>147</v>
      </c>
      <c r="AT363" s="199" t="s">
        <v>143</v>
      </c>
      <c r="AU363" s="199" t="s">
        <v>94</v>
      </c>
      <c r="AY363" s="16" t="s">
        <v>141</v>
      </c>
      <c r="BE363" s="200">
        <f>IF(N363="základní",J363,0)</f>
        <v>0</v>
      </c>
      <c r="BF363" s="200">
        <f>IF(N363="snížená",J363,0)</f>
        <v>0</v>
      </c>
      <c r="BG363" s="200">
        <f>IF(N363="zákl. přenesená",J363,0)</f>
        <v>0</v>
      </c>
      <c r="BH363" s="200">
        <f>IF(N363="sníž. přenesená",J363,0)</f>
        <v>0</v>
      </c>
      <c r="BI363" s="200">
        <f>IF(N363="nulová",J363,0)</f>
        <v>0</v>
      </c>
      <c r="BJ363" s="16" t="s">
        <v>91</v>
      </c>
      <c r="BK363" s="200">
        <f>ROUND(I363*H363,2)</f>
        <v>0</v>
      </c>
      <c r="BL363" s="16" t="s">
        <v>147</v>
      </c>
      <c r="BM363" s="199" t="s">
        <v>812</v>
      </c>
    </row>
    <row r="364" spans="1:65" s="13" customFormat="1">
      <c r="B364" s="201"/>
      <c r="C364" s="202"/>
      <c r="D364" s="203" t="s">
        <v>149</v>
      </c>
      <c r="E364" s="204" t="s">
        <v>1</v>
      </c>
      <c r="F364" s="205" t="s">
        <v>804</v>
      </c>
      <c r="G364" s="202"/>
      <c r="H364" s="206">
        <v>215.4</v>
      </c>
      <c r="I364" s="207"/>
      <c r="J364" s="202"/>
      <c r="K364" s="202"/>
      <c r="L364" s="208"/>
      <c r="M364" s="209"/>
      <c r="N364" s="210"/>
      <c r="O364" s="210"/>
      <c r="P364" s="210"/>
      <c r="Q364" s="210"/>
      <c r="R364" s="210"/>
      <c r="S364" s="210"/>
      <c r="T364" s="211"/>
      <c r="AT364" s="212" t="s">
        <v>149</v>
      </c>
      <c r="AU364" s="212" t="s">
        <v>94</v>
      </c>
      <c r="AV364" s="13" t="s">
        <v>94</v>
      </c>
      <c r="AW364" s="13" t="s">
        <v>40</v>
      </c>
      <c r="AX364" s="13" t="s">
        <v>91</v>
      </c>
      <c r="AY364" s="212" t="s">
        <v>141</v>
      </c>
    </row>
    <row r="365" spans="1:65" s="2" customFormat="1" ht="24.2" customHeight="1">
      <c r="A365" s="34"/>
      <c r="B365" s="35"/>
      <c r="C365" s="188" t="s">
        <v>813</v>
      </c>
      <c r="D365" s="188" t="s">
        <v>143</v>
      </c>
      <c r="E365" s="189" t="s">
        <v>445</v>
      </c>
      <c r="F365" s="190" t="s">
        <v>446</v>
      </c>
      <c r="G365" s="191" t="s">
        <v>228</v>
      </c>
      <c r="H365" s="192">
        <v>107.7</v>
      </c>
      <c r="I365" s="193"/>
      <c r="J365" s="194">
        <f>ROUND(I365*H365,2)</f>
        <v>0</v>
      </c>
      <c r="K365" s="190" t="s">
        <v>1034</v>
      </c>
      <c r="L365" s="39"/>
      <c r="M365" s="195" t="s">
        <v>1</v>
      </c>
      <c r="N365" s="196" t="s">
        <v>48</v>
      </c>
      <c r="O365" s="71"/>
      <c r="P365" s="197">
        <f>O365*H365</f>
        <v>0</v>
      </c>
      <c r="Q365" s="197">
        <v>0</v>
      </c>
      <c r="R365" s="197">
        <f>Q365*H365</f>
        <v>0</v>
      </c>
      <c r="S365" s="197">
        <v>0</v>
      </c>
      <c r="T365" s="198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9" t="s">
        <v>147</v>
      </c>
      <c r="AT365" s="199" t="s">
        <v>143</v>
      </c>
      <c r="AU365" s="199" t="s">
        <v>94</v>
      </c>
      <c r="AY365" s="16" t="s">
        <v>141</v>
      </c>
      <c r="BE365" s="200">
        <f>IF(N365="základní",J365,0)</f>
        <v>0</v>
      </c>
      <c r="BF365" s="200">
        <f>IF(N365="snížená",J365,0)</f>
        <v>0</v>
      </c>
      <c r="BG365" s="200">
        <f>IF(N365="zákl. přenesená",J365,0)</f>
        <v>0</v>
      </c>
      <c r="BH365" s="200">
        <f>IF(N365="sníž. přenesená",J365,0)</f>
        <v>0</v>
      </c>
      <c r="BI365" s="200">
        <f>IF(N365="nulová",J365,0)</f>
        <v>0</v>
      </c>
      <c r="BJ365" s="16" t="s">
        <v>91</v>
      </c>
      <c r="BK365" s="200">
        <f>ROUND(I365*H365,2)</f>
        <v>0</v>
      </c>
      <c r="BL365" s="16" t="s">
        <v>147</v>
      </c>
      <c r="BM365" s="199" t="s">
        <v>814</v>
      </c>
    </row>
    <row r="366" spans="1:65" s="13" customFormat="1">
      <c r="B366" s="201"/>
      <c r="C366" s="202"/>
      <c r="D366" s="203" t="s">
        <v>149</v>
      </c>
      <c r="E366" s="204" t="s">
        <v>1</v>
      </c>
      <c r="F366" s="205" t="s">
        <v>803</v>
      </c>
      <c r="G366" s="202"/>
      <c r="H366" s="206">
        <v>107.7</v>
      </c>
      <c r="I366" s="207"/>
      <c r="J366" s="202"/>
      <c r="K366" s="202"/>
      <c r="L366" s="208"/>
      <c r="M366" s="209"/>
      <c r="N366" s="210"/>
      <c r="O366" s="210"/>
      <c r="P366" s="210"/>
      <c r="Q366" s="210"/>
      <c r="R366" s="210"/>
      <c r="S366" s="210"/>
      <c r="T366" s="211"/>
      <c r="AT366" s="212" t="s">
        <v>149</v>
      </c>
      <c r="AU366" s="212" t="s">
        <v>94</v>
      </c>
      <c r="AV366" s="13" t="s">
        <v>94</v>
      </c>
      <c r="AW366" s="13" t="s">
        <v>40</v>
      </c>
      <c r="AX366" s="13" t="s">
        <v>91</v>
      </c>
      <c r="AY366" s="212" t="s">
        <v>141</v>
      </c>
    </row>
    <row r="367" spans="1:65" s="12" customFormat="1" ht="22.9" customHeight="1">
      <c r="B367" s="172"/>
      <c r="C367" s="173"/>
      <c r="D367" s="174" t="s">
        <v>82</v>
      </c>
      <c r="E367" s="186" t="s">
        <v>448</v>
      </c>
      <c r="F367" s="186" t="s">
        <v>421</v>
      </c>
      <c r="G367" s="173"/>
      <c r="H367" s="173"/>
      <c r="I367" s="176"/>
      <c r="J367" s="187">
        <f>BK367</f>
        <v>0</v>
      </c>
      <c r="K367" s="173"/>
      <c r="L367" s="178"/>
      <c r="M367" s="179"/>
      <c r="N367" s="180"/>
      <c r="O367" s="180"/>
      <c r="P367" s="181">
        <f>P368</f>
        <v>0</v>
      </c>
      <c r="Q367" s="180"/>
      <c r="R367" s="181">
        <f>R368</f>
        <v>0</v>
      </c>
      <c r="S367" s="180"/>
      <c r="T367" s="182">
        <f>T368</f>
        <v>0</v>
      </c>
      <c r="AR367" s="183" t="s">
        <v>91</v>
      </c>
      <c r="AT367" s="184" t="s">
        <v>82</v>
      </c>
      <c r="AU367" s="184" t="s">
        <v>91</v>
      </c>
      <c r="AY367" s="183" t="s">
        <v>141</v>
      </c>
      <c r="BK367" s="185">
        <f>BK368</f>
        <v>0</v>
      </c>
    </row>
    <row r="368" spans="1:65" s="2" customFormat="1" ht="16.5" customHeight="1">
      <c r="A368" s="34"/>
      <c r="B368" s="35"/>
      <c r="C368" s="188" t="s">
        <v>815</v>
      </c>
      <c r="D368" s="188" t="s">
        <v>143</v>
      </c>
      <c r="E368" s="189" t="s">
        <v>816</v>
      </c>
      <c r="F368" s="190" t="s">
        <v>817</v>
      </c>
      <c r="G368" s="191" t="s">
        <v>228</v>
      </c>
      <c r="H368" s="192">
        <v>1209.49</v>
      </c>
      <c r="I368" s="193"/>
      <c r="J368" s="194">
        <f>ROUND(I368*H368,2)</f>
        <v>0</v>
      </c>
      <c r="K368" s="190" t="s">
        <v>1034</v>
      </c>
      <c r="L368" s="39"/>
      <c r="M368" s="195" t="s">
        <v>1</v>
      </c>
      <c r="N368" s="196" t="s">
        <v>48</v>
      </c>
      <c r="O368" s="71"/>
      <c r="P368" s="197">
        <f>O368*H368</f>
        <v>0</v>
      </c>
      <c r="Q368" s="197">
        <v>0</v>
      </c>
      <c r="R368" s="197">
        <f>Q368*H368</f>
        <v>0</v>
      </c>
      <c r="S368" s="197">
        <v>0</v>
      </c>
      <c r="T368" s="198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9" t="s">
        <v>147</v>
      </c>
      <c r="AT368" s="199" t="s">
        <v>143</v>
      </c>
      <c r="AU368" s="199" t="s">
        <v>94</v>
      </c>
      <c r="AY368" s="16" t="s">
        <v>141</v>
      </c>
      <c r="BE368" s="200">
        <f>IF(N368="základní",J368,0)</f>
        <v>0</v>
      </c>
      <c r="BF368" s="200">
        <f>IF(N368="snížená",J368,0)</f>
        <v>0</v>
      </c>
      <c r="BG368" s="200">
        <f>IF(N368="zákl. přenesená",J368,0)</f>
        <v>0</v>
      </c>
      <c r="BH368" s="200">
        <f>IF(N368="sníž. přenesená",J368,0)</f>
        <v>0</v>
      </c>
      <c r="BI368" s="200">
        <f>IF(N368="nulová",J368,0)</f>
        <v>0</v>
      </c>
      <c r="BJ368" s="16" t="s">
        <v>91</v>
      </c>
      <c r="BK368" s="200">
        <f>ROUND(I368*H368,2)</f>
        <v>0</v>
      </c>
      <c r="BL368" s="16" t="s">
        <v>147</v>
      </c>
      <c r="BM368" s="199" t="s">
        <v>818</v>
      </c>
    </row>
    <row r="369" spans="1:65" s="12" customFormat="1" ht="25.9" customHeight="1">
      <c r="B369" s="172"/>
      <c r="C369" s="173"/>
      <c r="D369" s="174" t="s">
        <v>82</v>
      </c>
      <c r="E369" s="175" t="s">
        <v>237</v>
      </c>
      <c r="F369" s="175" t="s">
        <v>819</v>
      </c>
      <c r="G369" s="173"/>
      <c r="H369" s="173"/>
      <c r="I369" s="176"/>
      <c r="J369" s="177">
        <f>BK369</f>
        <v>0</v>
      </c>
      <c r="K369" s="173"/>
      <c r="L369" s="178"/>
      <c r="M369" s="179"/>
      <c r="N369" s="180"/>
      <c r="O369" s="180"/>
      <c r="P369" s="181">
        <f>P370</f>
        <v>0</v>
      </c>
      <c r="Q369" s="180"/>
      <c r="R369" s="181">
        <f>R370</f>
        <v>0</v>
      </c>
      <c r="S369" s="180"/>
      <c r="T369" s="182">
        <f>T370</f>
        <v>0</v>
      </c>
      <c r="AR369" s="183" t="s">
        <v>156</v>
      </c>
      <c r="AT369" s="184" t="s">
        <v>82</v>
      </c>
      <c r="AU369" s="184" t="s">
        <v>83</v>
      </c>
      <c r="AY369" s="183" t="s">
        <v>141</v>
      </c>
      <c r="BK369" s="185">
        <f>BK370</f>
        <v>0</v>
      </c>
    </row>
    <row r="370" spans="1:65" s="12" customFormat="1" ht="22.9" customHeight="1">
      <c r="B370" s="172"/>
      <c r="C370" s="173"/>
      <c r="D370" s="174" t="s">
        <v>82</v>
      </c>
      <c r="E370" s="186" t="s">
        <v>820</v>
      </c>
      <c r="F370" s="186" t="s">
        <v>821</v>
      </c>
      <c r="G370" s="173"/>
      <c r="H370" s="173"/>
      <c r="I370" s="176"/>
      <c r="J370" s="187">
        <f>BK370</f>
        <v>0</v>
      </c>
      <c r="K370" s="173"/>
      <c r="L370" s="178"/>
      <c r="M370" s="179"/>
      <c r="N370" s="180"/>
      <c r="O370" s="180"/>
      <c r="P370" s="181">
        <f>SUM(P371:P374)</f>
        <v>0</v>
      </c>
      <c r="Q370" s="180"/>
      <c r="R370" s="181">
        <f>SUM(R371:R374)</f>
        <v>0</v>
      </c>
      <c r="S370" s="180"/>
      <c r="T370" s="182">
        <f>SUM(T371:T374)</f>
        <v>0</v>
      </c>
      <c r="AR370" s="183" t="s">
        <v>156</v>
      </c>
      <c r="AT370" s="184" t="s">
        <v>82</v>
      </c>
      <c r="AU370" s="184" t="s">
        <v>91</v>
      </c>
      <c r="AY370" s="183" t="s">
        <v>141</v>
      </c>
      <c r="BK370" s="185">
        <f>SUM(BK371:BK374)</f>
        <v>0</v>
      </c>
    </row>
    <row r="371" spans="1:65" s="2" customFormat="1" ht="16.5" customHeight="1">
      <c r="A371" s="34"/>
      <c r="B371" s="35"/>
      <c r="C371" s="188" t="s">
        <v>822</v>
      </c>
      <c r="D371" s="188" t="s">
        <v>143</v>
      </c>
      <c r="E371" s="189" t="s">
        <v>823</v>
      </c>
      <c r="F371" s="190" t="s">
        <v>824</v>
      </c>
      <c r="G371" s="191" t="s">
        <v>825</v>
      </c>
      <c r="H371" s="192">
        <v>2</v>
      </c>
      <c r="I371" s="193"/>
      <c r="J371" s="194">
        <f>ROUND(I371*H371,2)</f>
        <v>0</v>
      </c>
      <c r="K371" s="190" t="s">
        <v>1034</v>
      </c>
      <c r="L371" s="39"/>
      <c r="M371" s="195" t="s">
        <v>1</v>
      </c>
      <c r="N371" s="196" t="s">
        <v>48</v>
      </c>
      <c r="O371" s="71"/>
      <c r="P371" s="197">
        <f>O371*H371</f>
        <v>0</v>
      </c>
      <c r="Q371" s="197">
        <v>0</v>
      </c>
      <c r="R371" s="197">
        <f>Q371*H371</f>
        <v>0</v>
      </c>
      <c r="S371" s="197">
        <v>0</v>
      </c>
      <c r="T371" s="198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9" t="s">
        <v>663</v>
      </c>
      <c r="AT371" s="199" t="s">
        <v>143</v>
      </c>
      <c r="AU371" s="199" t="s">
        <v>94</v>
      </c>
      <c r="AY371" s="16" t="s">
        <v>141</v>
      </c>
      <c r="BE371" s="200">
        <f>IF(N371="základní",J371,0)</f>
        <v>0</v>
      </c>
      <c r="BF371" s="200">
        <f>IF(N371="snížená",J371,0)</f>
        <v>0</v>
      </c>
      <c r="BG371" s="200">
        <f>IF(N371="zákl. přenesená",J371,0)</f>
        <v>0</v>
      </c>
      <c r="BH371" s="200">
        <f>IF(N371="sníž. přenesená",J371,0)</f>
        <v>0</v>
      </c>
      <c r="BI371" s="200">
        <f>IF(N371="nulová",J371,0)</f>
        <v>0</v>
      </c>
      <c r="BJ371" s="16" t="s">
        <v>91</v>
      </c>
      <c r="BK371" s="200">
        <f>ROUND(I371*H371,2)</f>
        <v>0</v>
      </c>
      <c r="BL371" s="16" t="s">
        <v>663</v>
      </c>
      <c r="BM371" s="199" t="s">
        <v>826</v>
      </c>
    </row>
    <row r="372" spans="1:65" s="13" customFormat="1">
      <c r="B372" s="201"/>
      <c r="C372" s="202"/>
      <c r="D372" s="203" t="s">
        <v>149</v>
      </c>
      <c r="E372" s="204" t="s">
        <v>1</v>
      </c>
      <c r="F372" s="205" t="s">
        <v>94</v>
      </c>
      <c r="G372" s="202"/>
      <c r="H372" s="206">
        <v>2</v>
      </c>
      <c r="I372" s="207"/>
      <c r="J372" s="202"/>
      <c r="K372" s="202"/>
      <c r="L372" s="208"/>
      <c r="M372" s="209"/>
      <c r="N372" s="210"/>
      <c r="O372" s="210"/>
      <c r="P372" s="210"/>
      <c r="Q372" s="210"/>
      <c r="R372" s="210"/>
      <c r="S372" s="210"/>
      <c r="T372" s="211"/>
      <c r="AT372" s="212" t="s">
        <v>149</v>
      </c>
      <c r="AU372" s="212" t="s">
        <v>94</v>
      </c>
      <c r="AV372" s="13" t="s">
        <v>94</v>
      </c>
      <c r="AW372" s="13" t="s">
        <v>40</v>
      </c>
      <c r="AX372" s="13" t="s">
        <v>91</v>
      </c>
      <c r="AY372" s="212" t="s">
        <v>141</v>
      </c>
    </row>
    <row r="373" spans="1:65" s="2" customFormat="1" ht="16.5" customHeight="1">
      <c r="A373" s="34"/>
      <c r="B373" s="35"/>
      <c r="C373" s="188" t="s">
        <v>827</v>
      </c>
      <c r="D373" s="188" t="s">
        <v>143</v>
      </c>
      <c r="E373" s="189" t="s">
        <v>828</v>
      </c>
      <c r="F373" s="190" t="s">
        <v>829</v>
      </c>
      <c r="G373" s="191" t="s">
        <v>170</v>
      </c>
      <c r="H373" s="192">
        <v>247</v>
      </c>
      <c r="I373" s="193"/>
      <c r="J373" s="194">
        <f>ROUND(I373*H373,2)</f>
        <v>0</v>
      </c>
      <c r="K373" s="190" t="s">
        <v>1034</v>
      </c>
      <c r="L373" s="39"/>
      <c r="M373" s="195" t="s">
        <v>1</v>
      </c>
      <c r="N373" s="196" t="s">
        <v>48</v>
      </c>
      <c r="O373" s="71"/>
      <c r="P373" s="197">
        <f>O373*H373</f>
        <v>0</v>
      </c>
      <c r="Q373" s="197">
        <v>0</v>
      </c>
      <c r="R373" s="197">
        <f>Q373*H373</f>
        <v>0</v>
      </c>
      <c r="S373" s="197">
        <v>0</v>
      </c>
      <c r="T373" s="198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99" t="s">
        <v>663</v>
      </c>
      <c r="AT373" s="199" t="s">
        <v>143</v>
      </c>
      <c r="AU373" s="199" t="s">
        <v>94</v>
      </c>
      <c r="AY373" s="16" t="s">
        <v>141</v>
      </c>
      <c r="BE373" s="200">
        <f>IF(N373="základní",J373,0)</f>
        <v>0</v>
      </c>
      <c r="BF373" s="200">
        <f>IF(N373="snížená",J373,0)</f>
        <v>0</v>
      </c>
      <c r="BG373" s="200">
        <f>IF(N373="zákl. přenesená",J373,0)</f>
        <v>0</v>
      </c>
      <c r="BH373" s="200">
        <f>IF(N373="sníž. přenesená",J373,0)</f>
        <v>0</v>
      </c>
      <c r="BI373" s="200">
        <f>IF(N373="nulová",J373,0)</f>
        <v>0</v>
      </c>
      <c r="BJ373" s="16" t="s">
        <v>91</v>
      </c>
      <c r="BK373" s="200">
        <f>ROUND(I373*H373,2)</f>
        <v>0</v>
      </c>
      <c r="BL373" s="16" t="s">
        <v>663</v>
      </c>
      <c r="BM373" s="199" t="s">
        <v>830</v>
      </c>
    </row>
    <row r="374" spans="1:65" s="13" customFormat="1">
      <c r="B374" s="201"/>
      <c r="C374" s="202"/>
      <c r="D374" s="203" t="s">
        <v>149</v>
      </c>
      <c r="E374" s="204" t="s">
        <v>1</v>
      </c>
      <c r="F374" s="205" t="s">
        <v>631</v>
      </c>
      <c r="G374" s="202"/>
      <c r="H374" s="206">
        <v>247</v>
      </c>
      <c r="I374" s="207"/>
      <c r="J374" s="202"/>
      <c r="K374" s="202"/>
      <c r="L374" s="208"/>
      <c r="M374" s="209"/>
      <c r="N374" s="210"/>
      <c r="O374" s="210"/>
      <c r="P374" s="210"/>
      <c r="Q374" s="210"/>
      <c r="R374" s="210"/>
      <c r="S374" s="210"/>
      <c r="T374" s="211"/>
      <c r="AT374" s="212" t="s">
        <v>149</v>
      </c>
      <c r="AU374" s="212" t="s">
        <v>94</v>
      </c>
      <c r="AV374" s="13" t="s">
        <v>94</v>
      </c>
      <c r="AW374" s="13" t="s">
        <v>40</v>
      </c>
      <c r="AX374" s="13" t="s">
        <v>91</v>
      </c>
      <c r="AY374" s="212" t="s">
        <v>141</v>
      </c>
    </row>
    <row r="375" spans="1:65" s="12" customFormat="1" ht="25.9" customHeight="1">
      <c r="B375" s="172"/>
      <c r="C375" s="173"/>
      <c r="D375" s="174" t="s">
        <v>82</v>
      </c>
      <c r="E375" s="175" t="s">
        <v>831</v>
      </c>
      <c r="F375" s="175" t="s">
        <v>832</v>
      </c>
      <c r="G375" s="173"/>
      <c r="H375" s="173"/>
      <c r="I375" s="176"/>
      <c r="J375" s="177">
        <f>BK375</f>
        <v>0</v>
      </c>
      <c r="K375" s="173"/>
      <c r="L375" s="178"/>
      <c r="M375" s="179"/>
      <c r="N375" s="180"/>
      <c r="O375" s="180"/>
      <c r="P375" s="181">
        <f>SUM(P376:P377)</f>
        <v>0</v>
      </c>
      <c r="Q375" s="180"/>
      <c r="R375" s="181">
        <f>SUM(R376:R377)</f>
        <v>0</v>
      </c>
      <c r="S375" s="180"/>
      <c r="T375" s="182">
        <f>SUM(T376:T377)</f>
        <v>0</v>
      </c>
      <c r="AR375" s="183" t="s">
        <v>147</v>
      </c>
      <c r="AT375" s="184" t="s">
        <v>82</v>
      </c>
      <c r="AU375" s="184" t="s">
        <v>83</v>
      </c>
      <c r="AY375" s="183" t="s">
        <v>141</v>
      </c>
      <c r="BK375" s="185">
        <f>SUM(BK376:BK377)</f>
        <v>0</v>
      </c>
    </row>
    <row r="376" spans="1:65" s="2" customFormat="1" ht="16.5" customHeight="1">
      <c r="A376" s="34"/>
      <c r="B376" s="35"/>
      <c r="C376" s="188" t="s">
        <v>833</v>
      </c>
      <c r="D376" s="188" t="s">
        <v>143</v>
      </c>
      <c r="E376" s="189" t="s">
        <v>834</v>
      </c>
      <c r="F376" s="190" t="s">
        <v>835</v>
      </c>
      <c r="G376" s="191" t="s">
        <v>464</v>
      </c>
      <c r="H376" s="192">
        <v>120</v>
      </c>
      <c r="I376" s="193"/>
      <c r="J376" s="194">
        <f>ROUND(I376*H376,2)</f>
        <v>0</v>
      </c>
      <c r="K376" s="190" t="s">
        <v>1034</v>
      </c>
      <c r="L376" s="39"/>
      <c r="M376" s="195" t="s">
        <v>1</v>
      </c>
      <c r="N376" s="196" t="s">
        <v>48</v>
      </c>
      <c r="O376" s="71"/>
      <c r="P376" s="197">
        <f>O376*H376</f>
        <v>0</v>
      </c>
      <c r="Q376" s="197">
        <v>0</v>
      </c>
      <c r="R376" s="197">
        <f>Q376*H376</f>
        <v>0</v>
      </c>
      <c r="S376" s="197">
        <v>0</v>
      </c>
      <c r="T376" s="198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9" t="s">
        <v>836</v>
      </c>
      <c r="AT376" s="199" t="s">
        <v>143</v>
      </c>
      <c r="AU376" s="199" t="s">
        <v>91</v>
      </c>
      <c r="AY376" s="16" t="s">
        <v>141</v>
      </c>
      <c r="BE376" s="200">
        <f>IF(N376="základní",J376,0)</f>
        <v>0</v>
      </c>
      <c r="BF376" s="200">
        <f>IF(N376="snížená",J376,0)</f>
        <v>0</v>
      </c>
      <c r="BG376" s="200">
        <f>IF(N376="zákl. přenesená",J376,0)</f>
        <v>0</v>
      </c>
      <c r="BH376" s="200">
        <f>IF(N376="sníž. přenesená",J376,0)</f>
        <v>0</v>
      </c>
      <c r="BI376" s="200">
        <f>IF(N376="nulová",J376,0)</f>
        <v>0</v>
      </c>
      <c r="BJ376" s="16" t="s">
        <v>91</v>
      </c>
      <c r="BK376" s="200">
        <f>ROUND(I376*H376,2)</f>
        <v>0</v>
      </c>
      <c r="BL376" s="16" t="s">
        <v>836</v>
      </c>
      <c r="BM376" s="199" t="s">
        <v>837</v>
      </c>
    </row>
    <row r="377" spans="1:65" s="13" customFormat="1">
      <c r="B377" s="201"/>
      <c r="C377" s="202"/>
      <c r="D377" s="203" t="s">
        <v>149</v>
      </c>
      <c r="E377" s="204" t="s">
        <v>1</v>
      </c>
      <c r="F377" s="205" t="s">
        <v>838</v>
      </c>
      <c r="G377" s="202"/>
      <c r="H377" s="206">
        <v>120</v>
      </c>
      <c r="I377" s="207"/>
      <c r="J377" s="202"/>
      <c r="K377" s="202"/>
      <c r="L377" s="208"/>
      <c r="M377" s="239"/>
      <c r="N377" s="240"/>
      <c r="O377" s="240"/>
      <c r="P377" s="240"/>
      <c r="Q377" s="240"/>
      <c r="R377" s="240"/>
      <c r="S377" s="240"/>
      <c r="T377" s="241"/>
      <c r="AT377" s="212" t="s">
        <v>149</v>
      </c>
      <c r="AU377" s="212" t="s">
        <v>91</v>
      </c>
      <c r="AV377" s="13" t="s">
        <v>94</v>
      </c>
      <c r="AW377" s="13" t="s">
        <v>40</v>
      </c>
      <c r="AX377" s="13" t="s">
        <v>91</v>
      </c>
      <c r="AY377" s="212" t="s">
        <v>141</v>
      </c>
    </row>
    <row r="378" spans="1:65" s="2" customFormat="1" ht="6.95" customHeight="1">
      <c r="A378" s="34"/>
      <c r="B378" s="54"/>
      <c r="C378" s="55"/>
      <c r="D378" s="55"/>
      <c r="E378" s="55"/>
      <c r="F378" s="55"/>
      <c r="G378" s="55"/>
      <c r="H378" s="55"/>
      <c r="I378" s="55"/>
      <c r="J378" s="55"/>
      <c r="K378" s="55"/>
      <c r="L378" s="39"/>
      <c r="M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</row>
  </sheetData>
  <sheetProtection password="CCA7" sheet="1" objects="1" scenarios="1" formatColumns="0" formatRows="0" autoFilter="0"/>
  <autoFilter ref="C126:K377"/>
  <mergeCells count="9">
    <mergeCell ref="E86:H86"/>
    <mergeCell ref="E117:H117"/>
    <mergeCell ref="E119:H119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04"/>
  <sheetViews>
    <sheetView showGridLines="0" workbookViewId="0">
      <selection activeCell="C1" sqref="C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AT2" s="16" t="s">
        <v>101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94</v>
      </c>
    </row>
    <row r="4" spans="1:46" s="1" customFormat="1" ht="24.95" customHeight="1">
      <c r="B4" s="19"/>
      <c r="D4" s="110" t="s">
        <v>105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343" t="str">
        <f>'Rekapitulace stavby'!K6</f>
        <v>Valtice - ul. Zahradní a Malá Strana, oprava kanalizace a vodovodu</v>
      </c>
      <c r="F7" s="344"/>
      <c r="G7" s="344"/>
      <c r="H7" s="344"/>
      <c r="L7" s="19"/>
    </row>
    <row r="8" spans="1:46" s="2" customFormat="1" ht="12" customHeight="1">
      <c r="A8" s="34"/>
      <c r="B8" s="39"/>
      <c r="C8" s="34"/>
      <c r="D8" s="112" t="s">
        <v>106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5" t="s">
        <v>839</v>
      </c>
      <c r="F9" s="346"/>
      <c r="G9" s="346"/>
      <c r="H9" s="346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98</v>
      </c>
      <c r="G11" s="34"/>
      <c r="H11" s="34"/>
      <c r="I11" s="112" t="s">
        <v>20</v>
      </c>
      <c r="J11" s="113" t="s">
        <v>455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3. 12. 2025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109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32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33</v>
      </c>
      <c r="F15" s="34"/>
      <c r="G15" s="34"/>
      <c r="H15" s="34"/>
      <c r="I15" s="112" t="s">
        <v>34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35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7" t="str">
        <f>'Rekapitulace stavby'!E14</f>
        <v>Vyplň údaj</v>
      </c>
      <c r="F18" s="348"/>
      <c r="G18" s="348"/>
      <c r="H18" s="348"/>
      <c r="I18" s="112" t="s">
        <v>34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37</v>
      </c>
      <c r="E20" s="34"/>
      <c r="F20" s="34"/>
      <c r="G20" s="34"/>
      <c r="H20" s="34"/>
      <c r="I20" s="112" t="s">
        <v>31</v>
      </c>
      <c r="J20" s="113" t="s">
        <v>38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39</v>
      </c>
      <c r="F21" s="34"/>
      <c r="G21" s="34"/>
      <c r="H21" s="34"/>
      <c r="I21" s="112" t="s">
        <v>34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41</v>
      </c>
      <c r="E23" s="34"/>
      <c r="F23" s="34"/>
      <c r="G23" s="34"/>
      <c r="H23" s="34"/>
      <c r="I23" s="112" t="s">
        <v>31</v>
      </c>
      <c r="J23" s="113" t="s">
        <v>38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39</v>
      </c>
      <c r="F24" s="34"/>
      <c r="G24" s="34"/>
      <c r="H24" s="34"/>
      <c r="I24" s="112" t="s">
        <v>34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349" t="s">
        <v>1</v>
      </c>
      <c r="F27" s="349"/>
      <c r="G27" s="349"/>
      <c r="H27" s="349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43</v>
      </c>
      <c r="E30" s="34"/>
      <c r="F30" s="34"/>
      <c r="G30" s="34"/>
      <c r="H30" s="34"/>
      <c r="I30" s="34"/>
      <c r="J30" s="122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45</v>
      </c>
      <c r="G32" s="34"/>
      <c r="H32" s="34"/>
      <c r="I32" s="123" t="s">
        <v>44</v>
      </c>
      <c r="J32" s="123" t="s">
        <v>46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47</v>
      </c>
      <c r="E33" s="112" t="s">
        <v>48</v>
      </c>
      <c r="F33" s="125">
        <f>ROUND((SUM(BE127:BE303)),  2)</f>
        <v>0</v>
      </c>
      <c r="G33" s="34"/>
      <c r="H33" s="34"/>
      <c r="I33" s="126">
        <v>0.21</v>
      </c>
      <c r="J33" s="125">
        <f>ROUND(((SUM(BE127:BE303))*I33),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49</v>
      </c>
      <c r="F34" s="125">
        <f>ROUND((SUM(BF127:BF303)),  2)</f>
        <v>0</v>
      </c>
      <c r="G34" s="34"/>
      <c r="H34" s="34"/>
      <c r="I34" s="126">
        <v>0.12</v>
      </c>
      <c r="J34" s="125">
        <f>ROUND(((SUM(BF127:BF303))*I34),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50</v>
      </c>
      <c r="F35" s="125">
        <f>ROUND((SUM(BG127:BG303)),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51</v>
      </c>
      <c r="F36" s="125">
        <f>ROUND((SUM(BH127:BH303)),  2)</f>
        <v>0</v>
      </c>
      <c r="G36" s="34"/>
      <c r="H36" s="34"/>
      <c r="I36" s="126">
        <v>0.12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52</v>
      </c>
      <c r="F37" s="125">
        <f>ROUND((SUM(BI127:BI303)),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53</v>
      </c>
      <c r="E39" s="129"/>
      <c r="F39" s="129"/>
      <c r="G39" s="130" t="s">
        <v>54</v>
      </c>
      <c r="H39" s="131" t="s">
        <v>55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56</v>
      </c>
      <c r="E49" s="135"/>
      <c r="F49" s="135"/>
      <c r="G49" s="134" t="s">
        <v>57</v>
      </c>
      <c r="H49" s="135"/>
      <c r="I49" s="135"/>
      <c r="J49" s="135"/>
      <c r="K49" s="135"/>
      <c r="L49" s="51"/>
    </row>
    <row r="50" spans="1:31">
      <c r="B50" s="19"/>
      <c r="L50" s="19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 s="2" customFormat="1" ht="12.75">
      <c r="A60" s="34"/>
      <c r="B60" s="39"/>
      <c r="C60" s="34"/>
      <c r="D60" s="136" t="s">
        <v>58</v>
      </c>
      <c r="E60" s="137"/>
      <c r="F60" s="138" t="s">
        <v>59</v>
      </c>
      <c r="G60" s="136" t="s">
        <v>58</v>
      </c>
      <c r="H60" s="137"/>
      <c r="I60" s="137"/>
      <c r="J60" s="139" t="s">
        <v>59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>
      <c r="B61" s="19"/>
      <c r="L61" s="19"/>
    </row>
    <row r="62" spans="1:31">
      <c r="B62" s="19"/>
      <c r="L62" s="19"/>
    </row>
    <row r="63" spans="1:31">
      <c r="B63" s="19"/>
      <c r="L63" s="19"/>
    </row>
    <row r="64" spans="1:31" s="2" customFormat="1" ht="12.75">
      <c r="A64" s="34"/>
      <c r="B64" s="39"/>
      <c r="C64" s="34"/>
      <c r="D64" s="134" t="s">
        <v>60</v>
      </c>
      <c r="E64" s="140"/>
      <c r="F64" s="140"/>
      <c r="G64" s="134" t="s">
        <v>61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>
      <c r="B65" s="19"/>
      <c r="L65" s="19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 s="2" customFormat="1" ht="12.75">
      <c r="A75" s="34"/>
      <c r="B75" s="39"/>
      <c r="C75" s="34"/>
      <c r="D75" s="136" t="s">
        <v>58</v>
      </c>
      <c r="E75" s="137"/>
      <c r="F75" s="138" t="s">
        <v>59</v>
      </c>
      <c r="G75" s="136" t="s">
        <v>58</v>
      </c>
      <c r="H75" s="137"/>
      <c r="I75" s="137"/>
      <c r="J75" s="139" t="s">
        <v>59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110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341" t="str">
        <f>E7</f>
        <v>Valtice - ul. Zahradní a Malá Strana, oprava kanalizace a vodovodu</v>
      </c>
      <c r="F84" s="342"/>
      <c r="G84" s="342"/>
      <c r="H84" s="342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106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320" t="str">
        <f>E9</f>
        <v>SO 02.2.1 - Oprava vodovodu v ul. Malá Strana-1.část</v>
      </c>
      <c r="F86" s="340"/>
      <c r="G86" s="340"/>
      <c r="H86" s="340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Město Valtice, ulice zahradní a Malá Strana</v>
      </c>
      <c r="G88" s="36"/>
      <c r="H88" s="36"/>
      <c r="I88" s="28" t="s">
        <v>24</v>
      </c>
      <c r="J88" s="66" t="str">
        <f>IF(J12="","",J12)</f>
        <v>3. 12. 2025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 a.s.</v>
      </c>
      <c r="G90" s="36"/>
      <c r="H90" s="36"/>
      <c r="I90" s="28" t="s">
        <v>37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35</v>
      </c>
      <c r="D91" s="36"/>
      <c r="E91" s="36"/>
      <c r="F91" s="26" t="str">
        <f>IF(E18="","",E18)</f>
        <v>Vyplň údaj</v>
      </c>
      <c r="G91" s="36"/>
      <c r="H91" s="36"/>
      <c r="I91" s="28" t="s">
        <v>41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111</v>
      </c>
      <c r="D93" s="146"/>
      <c r="E93" s="146"/>
      <c r="F93" s="146"/>
      <c r="G93" s="146"/>
      <c r="H93" s="146"/>
      <c r="I93" s="146"/>
      <c r="J93" s="147" t="s">
        <v>112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113</v>
      </c>
      <c r="D95" s="36"/>
      <c r="E95" s="36"/>
      <c r="F95" s="36"/>
      <c r="G95" s="36"/>
      <c r="H95" s="36"/>
      <c r="I95" s="36"/>
      <c r="J95" s="84">
        <f>J127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114</v>
      </c>
    </row>
    <row r="96" spans="1:47" s="9" customFormat="1" ht="24.95" customHeight="1">
      <c r="B96" s="149"/>
      <c r="C96" s="150"/>
      <c r="D96" s="151" t="s">
        <v>115</v>
      </c>
      <c r="E96" s="152"/>
      <c r="F96" s="152"/>
      <c r="G96" s="152"/>
      <c r="H96" s="152"/>
      <c r="I96" s="152"/>
      <c r="J96" s="153">
        <f>J128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116</v>
      </c>
      <c r="E97" s="158"/>
      <c r="F97" s="158"/>
      <c r="G97" s="158"/>
      <c r="H97" s="158"/>
      <c r="I97" s="158"/>
      <c r="J97" s="159">
        <f>J129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119</v>
      </c>
      <c r="E98" s="158"/>
      <c r="F98" s="158"/>
      <c r="G98" s="158"/>
      <c r="H98" s="158"/>
      <c r="I98" s="158"/>
      <c r="J98" s="159">
        <f>J162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120</v>
      </c>
      <c r="E99" s="158"/>
      <c r="F99" s="158"/>
      <c r="G99" s="158"/>
      <c r="H99" s="158"/>
      <c r="I99" s="158"/>
      <c r="J99" s="159">
        <f>J171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121</v>
      </c>
      <c r="E100" s="158"/>
      <c r="F100" s="158"/>
      <c r="G100" s="158"/>
      <c r="H100" s="158"/>
      <c r="I100" s="158"/>
      <c r="J100" s="159">
        <f>J194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122</v>
      </c>
      <c r="E101" s="158"/>
      <c r="F101" s="158"/>
      <c r="G101" s="158"/>
      <c r="H101" s="158"/>
      <c r="I101" s="158"/>
      <c r="J101" s="159">
        <f>J272</f>
        <v>0</v>
      </c>
      <c r="K101" s="156"/>
      <c r="L101" s="160"/>
    </row>
    <row r="102" spans="1:31" s="10" customFormat="1" ht="14.85" customHeight="1">
      <c r="B102" s="155"/>
      <c r="C102" s="156"/>
      <c r="D102" s="157" t="s">
        <v>123</v>
      </c>
      <c r="E102" s="158"/>
      <c r="F102" s="158"/>
      <c r="G102" s="158"/>
      <c r="H102" s="158"/>
      <c r="I102" s="158"/>
      <c r="J102" s="159">
        <f>J279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124</v>
      </c>
      <c r="E103" s="158"/>
      <c r="F103" s="158"/>
      <c r="G103" s="158"/>
      <c r="H103" s="158"/>
      <c r="I103" s="158"/>
      <c r="J103" s="159">
        <f>J288</f>
        <v>0</v>
      </c>
      <c r="K103" s="156"/>
      <c r="L103" s="160"/>
    </row>
    <row r="104" spans="1:31" s="10" customFormat="1" ht="19.899999999999999" customHeight="1">
      <c r="B104" s="155"/>
      <c r="C104" s="156"/>
      <c r="D104" s="157" t="s">
        <v>125</v>
      </c>
      <c r="E104" s="158"/>
      <c r="F104" s="158"/>
      <c r="G104" s="158"/>
      <c r="H104" s="158"/>
      <c r="I104" s="158"/>
      <c r="J104" s="159">
        <f>J293</f>
        <v>0</v>
      </c>
      <c r="K104" s="156"/>
      <c r="L104" s="160"/>
    </row>
    <row r="105" spans="1:31" s="9" customFormat="1" ht="24.95" customHeight="1">
      <c r="B105" s="149"/>
      <c r="C105" s="150"/>
      <c r="D105" s="151" t="s">
        <v>456</v>
      </c>
      <c r="E105" s="152"/>
      <c r="F105" s="152"/>
      <c r="G105" s="152"/>
      <c r="H105" s="152"/>
      <c r="I105" s="152"/>
      <c r="J105" s="153">
        <f>J295</f>
        <v>0</v>
      </c>
      <c r="K105" s="150"/>
      <c r="L105" s="154"/>
    </row>
    <row r="106" spans="1:31" s="10" customFormat="1" ht="19.899999999999999" customHeight="1">
      <c r="B106" s="155"/>
      <c r="C106" s="156"/>
      <c r="D106" s="157" t="s">
        <v>457</v>
      </c>
      <c r="E106" s="158"/>
      <c r="F106" s="158"/>
      <c r="G106" s="158"/>
      <c r="H106" s="158"/>
      <c r="I106" s="158"/>
      <c r="J106" s="159">
        <f>J296</f>
        <v>0</v>
      </c>
      <c r="K106" s="156"/>
      <c r="L106" s="160"/>
    </row>
    <row r="107" spans="1:31" s="9" customFormat="1" ht="24.95" customHeight="1">
      <c r="B107" s="149"/>
      <c r="C107" s="150"/>
      <c r="D107" s="151" t="s">
        <v>458</v>
      </c>
      <c r="E107" s="152"/>
      <c r="F107" s="152"/>
      <c r="G107" s="152"/>
      <c r="H107" s="152"/>
      <c r="I107" s="152"/>
      <c r="J107" s="153">
        <f>J301</f>
        <v>0</v>
      </c>
      <c r="K107" s="150"/>
      <c r="L107" s="154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2" t="s">
        <v>126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8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341" t="str">
        <f>E7</f>
        <v>Valtice - ul. Zahradní a Malá Strana, oprava kanalizace a vodovodu</v>
      </c>
      <c r="F117" s="342"/>
      <c r="G117" s="342"/>
      <c r="H117" s="342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8" t="s">
        <v>106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320" t="str">
        <f>E9</f>
        <v>SO 02.2.1 - Oprava vodovodu v ul. Malá Strana-1.část</v>
      </c>
      <c r="F119" s="340"/>
      <c r="G119" s="340"/>
      <c r="H119" s="340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8" t="s">
        <v>22</v>
      </c>
      <c r="D121" s="36"/>
      <c r="E121" s="36"/>
      <c r="F121" s="26" t="str">
        <f>F12</f>
        <v>Město Valtice, ulice zahradní a Malá Strana</v>
      </c>
      <c r="G121" s="36"/>
      <c r="H121" s="36"/>
      <c r="I121" s="28" t="s">
        <v>24</v>
      </c>
      <c r="J121" s="66" t="str">
        <f>IF(J12="","",J12)</f>
        <v>3. 12. 2025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>
      <c r="A123" s="34"/>
      <c r="B123" s="35"/>
      <c r="C123" s="28" t="s">
        <v>30</v>
      </c>
      <c r="D123" s="36"/>
      <c r="E123" s="36"/>
      <c r="F123" s="26" t="str">
        <f>E15</f>
        <v>Vodovody a kanalizace Břeclav, a.s.</v>
      </c>
      <c r="G123" s="36"/>
      <c r="H123" s="36"/>
      <c r="I123" s="28" t="s">
        <v>37</v>
      </c>
      <c r="J123" s="32" t="str">
        <f>E21</f>
        <v>Jiří Třináctý, DiS.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8" t="s">
        <v>35</v>
      </c>
      <c r="D124" s="36"/>
      <c r="E124" s="36"/>
      <c r="F124" s="26" t="str">
        <f>IF(E18="","",E18)</f>
        <v>Vyplň údaj</v>
      </c>
      <c r="G124" s="36"/>
      <c r="H124" s="36"/>
      <c r="I124" s="28" t="s">
        <v>41</v>
      </c>
      <c r="J124" s="32" t="str">
        <f>E24</f>
        <v>Jiří Třináctý, DiS.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61"/>
      <c r="B126" s="162"/>
      <c r="C126" s="163" t="s">
        <v>127</v>
      </c>
      <c r="D126" s="164" t="s">
        <v>68</v>
      </c>
      <c r="E126" s="164" t="s">
        <v>64</v>
      </c>
      <c r="F126" s="164" t="s">
        <v>65</v>
      </c>
      <c r="G126" s="164" t="s">
        <v>128</v>
      </c>
      <c r="H126" s="164" t="s">
        <v>129</v>
      </c>
      <c r="I126" s="164" t="s">
        <v>130</v>
      </c>
      <c r="J126" s="164" t="s">
        <v>112</v>
      </c>
      <c r="K126" s="165" t="s">
        <v>131</v>
      </c>
      <c r="L126" s="166"/>
      <c r="M126" s="75" t="s">
        <v>1</v>
      </c>
      <c r="N126" s="76" t="s">
        <v>47</v>
      </c>
      <c r="O126" s="76" t="s">
        <v>132</v>
      </c>
      <c r="P126" s="76" t="s">
        <v>133</v>
      </c>
      <c r="Q126" s="76" t="s">
        <v>134</v>
      </c>
      <c r="R126" s="76" t="s">
        <v>135</v>
      </c>
      <c r="S126" s="76" t="s">
        <v>136</v>
      </c>
      <c r="T126" s="77" t="s">
        <v>137</v>
      </c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</row>
    <row r="127" spans="1:63" s="2" customFormat="1" ht="22.9" customHeight="1">
      <c r="A127" s="34"/>
      <c r="B127" s="35"/>
      <c r="C127" s="82" t="s">
        <v>138</v>
      </c>
      <c r="D127" s="36"/>
      <c r="E127" s="36"/>
      <c r="F127" s="36"/>
      <c r="G127" s="36"/>
      <c r="H127" s="36"/>
      <c r="I127" s="36"/>
      <c r="J127" s="167">
        <f>BK127</f>
        <v>0</v>
      </c>
      <c r="K127" s="36"/>
      <c r="L127" s="39"/>
      <c r="M127" s="78"/>
      <c r="N127" s="168"/>
      <c r="O127" s="79"/>
      <c r="P127" s="169">
        <f>P128+P295+P301</f>
        <v>0</v>
      </c>
      <c r="Q127" s="79"/>
      <c r="R127" s="169">
        <f>R128+R295+R301</f>
        <v>363.63857818000002</v>
      </c>
      <c r="S127" s="79"/>
      <c r="T127" s="170">
        <f>T128+T295+T301</f>
        <v>83.348399999999998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6" t="s">
        <v>82</v>
      </c>
      <c r="AU127" s="16" t="s">
        <v>114</v>
      </c>
      <c r="BK127" s="171">
        <f>BK128+BK295+BK301</f>
        <v>0</v>
      </c>
    </row>
    <row r="128" spans="1:63" s="12" customFormat="1" ht="25.9" customHeight="1">
      <c r="B128" s="172"/>
      <c r="C128" s="173"/>
      <c r="D128" s="174" t="s">
        <v>82</v>
      </c>
      <c r="E128" s="175" t="s">
        <v>139</v>
      </c>
      <c r="F128" s="175" t="s">
        <v>140</v>
      </c>
      <c r="G128" s="173"/>
      <c r="H128" s="173"/>
      <c r="I128" s="176"/>
      <c r="J128" s="177">
        <f>BK128</f>
        <v>0</v>
      </c>
      <c r="K128" s="173"/>
      <c r="L128" s="178"/>
      <c r="M128" s="179"/>
      <c r="N128" s="180"/>
      <c r="O128" s="180"/>
      <c r="P128" s="181">
        <f>P129+P162+P171+P194+P272+P288+P293</f>
        <v>0</v>
      </c>
      <c r="Q128" s="180"/>
      <c r="R128" s="181">
        <f>R129+R162+R171+R194+R272+R288+R293</f>
        <v>363.63857818000002</v>
      </c>
      <c r="S128" s="180"/>
      <c r="T128" s="182">
        <f>T129+T162+T171+T194+T272+T288+T293</f>
        <v>83.348399999999998</v>
      </c>
      <c r="AR128" s="183" t="s">
        <v>91</v>
      </c>
      <c r="AT128" s="184" t="s">
        <v>82</v>
      </c>
      <c r="AU128" s="184" t="s">
        <v>83</v>
      </c>
      <c r="AY128" s="183" t="s">
        <v>141</v>
      </c>
      <c r="BK128" s="185">
        <f>BK129+BK162+BK171+BK194+BK272+BK288+BK293</f>
        <v>0</v>
      </c>
    </row>
    <row r="129" spans="1:65" s="12" customFormat="1" ht="22.9" customHeight="1">
      <c r="B129" s="172"/>
      <c r="C129" s="173"/>
      <c r="D129" s="174" t="s">
        <v>82</v>
      </c>
      <c r="E129" s="186" t="s">
        <v>91</v>
      </c>
      <c r="F129" s="186" t="s">
        <v>142</v>
      </c>
      <c r="G129" s="173"/>
      <c r="H129" s="173"/>
      <c r="I129" s="176"/>
      <c r="J129" s="187">
        <f>BK129</f>
        <v>0</v>
      </c>
      <c r="K129" s="173"/>
      <c r="L129" s="178"/>
      <c r="M129" s="179"/>
      <c r="N129" s="180"/>
      <c r="O129" s="180"/>
      <c r="P129" s="181">
        <f>SUM(P130:P161)</f>
        <v>0</v>
      </c>
      <c r="Q129" s="180"/>
      <c r="R129" s="181">
        <f>SUM(R130:R161)</f>
        <v>308.91948580000002</v>
      </c>
      <c r="S129" s="180"/>
      <c r="T129" s="182">
        <f>SUM(T130:T161)</f>
        <v>83.084400000000002</v>
      </c>
      <c r="AR129" s="183" t="s">
        <v>91</v>
      </c>
      <c r="AT129" s="184" t="s">
        <v>82</v>
      </c>
      <c r="AU129" s="184" t="s">
        <v>91</v>
      </c>
      <c r="AY129" s="183" t="s">
        <v>141</v>
      </c>
      <c r="BK129" s="185">
        <f>SUM(BK130:BK161)</f>
        <v>0</v>
      </c>
    </row>
    <row r="130" spans="1:65" s="2" customFormat="1" ht="16.5" customHeight="1">
      <c r="A130" s="34"/>
      <c r="B130" s="35"/>
      <c r="C130" s="188" t="s">
        <v>91</v>
      </c>
      <c r="D130" s="188" t="s">
        <v>143</v>
      </c>
      <c r="E130" s="189" t="s">
        <v>144</v>
      </c>
      <c r="F130" s="190" t="s">
        <v>459</v>
      </c>
      <c r="G130" s="191" t="s">
        <v>146</v>
      </c>
      <c r="H130" s="192">
        <v>109.9</v>
      </c>
      <c r="I130" s="193"/>
      <c r="J130" s="194">
        <f>ROUND(I130*H130,2)</f>
        <v>0</v>
      </c>
      <c r="K130" s="190" t="s">
        <v>1034</v>
      </c>
      <c r="L130" s="39"/>
      <c r="M130" s="195" t="s">
        <v>1</v>
      </c>
      <c r="N130" s="196" t="s">
        <v>48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0.44</v>
      </c>
      <c r="T130" s="198">
        <f>S130*H130</f>
        <v>48.356000000000002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147</v>
      </c>
      <c r="AT130" s="199" t="s">
        <v>143</v>
      </c>
      <c r="AU130" s="199" t="s">
        <v>94</v>
      </c>
      <c r="AY130" s="16" t="s">
        <v>141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6" t="s">
        <v>91</v>
      </c>
      <c r="BK130" s="200">
        <f>ROUND(I130*H130,2)</f>
        <v>0</v>
      </c>
      <c r="BL130" s="16" t="s">
        <v>147</v>
      </c>
      <c r="BM130" s="199" t="s">
        <v>840</v>
      </c>
    </row>
    <row r="131" spans="1:65" s="13" customFormat="1">
      <c r="B131" s="201"/>
      <c r="C131" s="202"/>
      <c r="D131" s="203" t="s">
        <v>149</v>
      </c>
      <c r="E131" s="204" t="s">
        <v>1</v>
      </c>
      <c r="F131" s="205" t="s">
        <v>841</v>
      </c>
      <c r="G131" s="202"/>
      <c r="H131" s="206">
        <v>109.9</v>
      </c>
      <c r="I131" s="207"/>
      <c r="J131" s="202"/>
      <c r="K131" s="202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149</v>
      </c>
      <c r="AU131" s="212" t="s">
        <v>94</v>
      </c>
      <c r="AV131" s="13" t="s">
        <v>94</v>
      </c>
      <c r="AW131" s="13" t="s">
        <v>40</v>
      </c>
      <c r="AX131" s="13" t="s">
        <v>91</v>
      </c>
      <c r="AY131" s="212" t="s">
        <v>141</v>
      </c>
    </row>
    <row r="132" spans="1:65" s="2" customFormat="1" ht="16.5" customHeight="1">
      <c r="A132" s="34"/>
      <c r="B132" s="35"/>
      <c r="C132" s="188" t="s">
        <v>94</v>
      </c>
      <c r="D132" s="188" t="s">
        <v>143</v>
      </c>
      <c r="E132" s="189" t="s">
        <v>153</v>
      </c>
      <c r="F132" s="190" t="s">
        <v>154</v>
      </c>
      <c r="G132" s="191" t="s">
        <v>146</v>
      </c>
      <c r="H132" s="192">
        <v>109.9</v>
      </c>
      <c r="I132" s="193"/>
      <c r="J132" s="194">
        <f>ROUND(I132*H132,2)</f>
        <v>0</v>
      </c>
      <c r="K132" s="190" t="s">
        <v>1034</v>
      </c>
      <c r="L132" s="39"/>
      <c r="M132" s="195" t="s">
        <v>1</v>
      </c>
      <c r="N132" s="196" t="s">
        <v>48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0.316</v>
      </c>
      <c r="T132" s="198">
        <f>S132*H132</f>
        <v>34.728400000000001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147</v>
      </c>
      <c r="AT132" s="199" t="s">
        <v>143</v>
      </c>
      <c r="AU132" s="199" t="s">
        <v>94</v>
      </c>
      <c r="AY132" s="16" t="s">
        <v>141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6" t="s">
        <v>91</v>
      </c>
      <c r="BK132" s="200">
        <f>ROUND(I132*H132,2)</f>
        <v>0</v>
      </c>
      <c r="BL132" s="16" t="s">
        <v>147</v>
      </c>
      <c r="BM132" s="199" t="s">
        <v>842</v>
      </c>
    </row>
    <row r="133" spans="1:65" s="13" customFormat="1">
      <c r="B133" s="201"/>
      <c r="C133" s="202"/>
      <c r="D133" s="203" t="s">
        <v>149</v>
      </c>
      <c r="E133" s="204" t="s">
        <v>1</v>
      </c>
      <c r="F133" s="205" t="s">
        <v>841</v>
      </c>
      <c r="G133" s="202"/>
      <c r="H133" s="206">
        <v>109.9</v>
      </c>
      <c r="I133" s="207"/>
      <c r="J133" s="202"/>
      <c r="K133" s="202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149</v>
      </c>
      <c r="AU133" s="212" t="s">
        <v>94</v>
      </c>
      <c r="AV133" s="13" t="s">
        <v>94</v>
      </c>
      <c r="AW133" s="13" t="s">
        <v>40</v>
      </c>
      <c r="AX133" s="13" t="s">
        <v>91</v>
      </c>
      <c r="AY133" s="212" t="s">
        <v>141</v>
      </c>
    </row>
    <row r="134" spans="1:65" s="2" customFormat="1" ht="16.5" customHeight="1">
      <c r="A134" s="34"/>
      <c r="B134" s="35"/>
      <c r="C134" s="188" t="s">
        <v>156</v>
      </c>
      <c r="D134" s="188" t="s">
        <v>143</v>
      </c>
      <c r="E134" s="189" t="s">
        <v>157</v>
      </c>
      <c r="F134" s="190" t="s">
        <v>158</v>
      </c>
      <c r="G134" s="191" t="s">
        <v>464</v>
      </c>
      <c r="H134" s="192">
        <v>240</v>
      </c>
      <c r="I134" s="193"/>
      <c r="J134" s="194">
        <f>ROUND(I134*H134,2)</f>
        <v>0</v>
      </c>
      <c r="K134" s="190" t="s">
        <v>1034</v>
      </c>
      <c r="L134" s="39"/>
      <c r="M134" s="195" t="s">
        <v>1</v>
      </c>
      <c r="N134" s="196" t="s">
        <v>48</v>
      </c>
      <c r="O134" s="71"/>
      <c r="P134" s="197">
        <f>O134*H134</f>
        <v>0</v>
      </c>
      <c r="Q134" s="197">
        <v>3.0000000000000001E-5</v>
      </c>
      <c r="R134" s="197">
        <f>Q134*H134</f>
        <v>7.1999999999999998E-3</v>
      </c>
      <c r="S134" s="197">
        <v>0</v>
      </c>
      <c r="T134" s="19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147</v>
      </c>
      <c r="AT134" s="199" t="s">
        <v>143</v>
      </c>
      <c r="AU134" s="199" t="s">
        <v>94</v>
      </c>
      <c r="AY134" s="16" t="s">
        <v>141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6" t="s">
        <v>91</v>
      </c>
      <c r="BK134" s="200">
        <f>ROUND(I134*H134,2)</f>
        <v>0</v>
      </c>
      <c r="BL134" s="16" t="s">
        <v>147</v>
      </c>
      <c r="BM134" s="199" t="s">
        <v>843</v>
      </c>
    </row>
    <row r="135" spans="1:65" s="13" customFormat="1">
      <c r="B135" s="201"/>
      <c r="C135" s="202"/>
      <c r="D135" s="203" t="s">
        <v>149</v>
      </c>
      <c r="E135" s="204" t="s">
        <v>1</v>
      </c>
      <c r="F135" s="205" t="s">
        <v>844</v>
      </c>
      <c r="G135" s="202"/>
      <c r="H135" s="206">
        <v>240</v>
      </c>
      <c r="I135" s="207"/>
      <c r="J135" s="202"/>
      <c r="K135" s="202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149</v>
      </c>
      <c r="AU135" s="212" t="s">
        <v>94</v>
      </c>
      <c r="AV135" s="13" t="s">
        <v>94</v>
      </c>
      <c r="AW135" s="13" t="s">
        <v>40</v>
      </c>
      <c r="AX135" s="13" t="s">
        <v>91</v>
      </c>
      <c r="AY135" s="212" t="s">
        <v>141</v>
      </c>
    </row>
    <row r="136" spans="1:65" s="2" customFormat="1" ht="16.5" customHeight="1">
      <c r="A136" s="34"/>
      <c r="B136" s="35"/>
      <c r="C136" s="188" t="s">
        <v>147</v>
      </c>
      <c r="D136" s="188" t="s">
        <v>143</v>
      </c>
      <c r="E136" s="189" t="s">
        <v>162</v>
      </c>
      <c r="F136" s="190" t="s">
        <v>163</v>
      </c>
      <c r="G136" s="191" t="s">
        <v>467</v>
      </c>
      <c r="H136" s="192">
        <v>10</v>
      </c>
      <c r="I136" s="193"/>
      <c r="J136" s="194">
        <f>ROUND(I136*H136,2)</f>
        <v>0</v>
      </c>
      <c r="K136" s="190" t="s">
        <v>1034</v>
      </c>
      <c r="L136" s="39"/>
      <c r="M136" s="195" t="s">
        <v>1</v>
      </c>
      <c r="N136" s="196" t="s">
        <v>48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147</v>
      </c>
      <c r="AT136" s="199" t="s">
        <v>143</v>
      </c>
      <c r="AU136" s="199" t="s">
        <v>94</v>
      </c>
      <c r="AY136" s="16" t="s">
        <v>141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6" t="s">
        <v>91</v>
      </c>
      <c r="BK136" s="200">
        <f>ROUND(I136*H136,2)</f>
        <v>0</v>
      </c>
      <c r="BL136" s="16" t="s">
        <v>147</v>
      </c>
      <c r="BM136" s="199" t="s">
        <v>845</v>
      </c>
    </row>
    <row r="137" spans="1:65" s="13" customFormat="1">
      <c r="B137" s="201"/>
      <c r="C137" s="202"/>
      <c r="D137" s="203" t="s">
        <v>149</v>
      </c>
      <c r="E137" s="204" t="s">
        <v>1</v>
      </c>
      <c r="F137" s="205" t="s">
        <v>194</v>
      </c>
      <c r="G137" s="202"/>
      <c r="H137" s="206">
        <v>10</v>
      </c>
      <c r="I137" s="207"/>
      <c r="J137" s="202"/>
      <c r="K137" s="202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149</v>
      </c>
      <c r="AU137" s="212" t="s">
        <v>94</v>
      </c>
      <c r="AV137" s="13" t="s">
        <v>94</v>
      </c>
      <c r="AW137" s="13" t="s">
        <v>40</v>
      </c>
      <c r="AX137" s="13" t="s">
        <v>91</v>
      </c>
      <c r="AY137" s="212" t="s">
        <v>141</v>
      </c>
    </row>
    <row r="138" spans="1:65" s="2" customFormat="1" ht="21.75" customHeight="1">
      <c r="A138" s="34"/>
      <c r="B138" s="35"/>
      <c r="C138" s="188" t="s">
        <v>167</v>
      </c>
      <c r="D138" s="188" t="s">
        <v>143</v>
      </c>
      <c r="E138" s="189" t="s">
        <v>184</v>
      </c>
      <c r="F138" s="190" t="s">
        <v>185</v>
      </c>
      <c r="G138" s="191" t="s">
        <v>186</v>
      </c>
      <c r="H138" s="192">
        <v>16.484999999999999</v>
      </c>
      <c r="I138" s="193"/>
      <c r="J138" s="194">
        <f>ROUND(I138*H138,2)</f>
        <v>0</v>
      </c>
      <c r="K138" s="190" t="s">
        <v>1034</v>
      </c>
      <c r="L138" s="39"/>
      <c r="M138" s="195" t="s">
        <v>1</v>
      </c>
      <c r="N138" s="196" t="s">
        <v>48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</v>
      </c>
      <c r="T138" s="19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147</v>
      </c>
      <c r="AT138" s="199" t="s">
        <v>143</v>
      </c>
      <c r="AU138" s="199" t="s">
        <v>94</v>
      </c>
      <c r="AY138" s="16" t="s">
        <v>141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6" t="s">
        <v>91</v>
      </c>
      <c r="BK138" s="200">
        <f>ROUND(I138*H138,2)</f>
        <v>0</v>
      </c>
      <c r="BL138" s="16" t="s">
        <v>147</v>
      </c>
      <c r="BM138" s="199" t="s">
        <v>846</v>
      </c>
    </row>
    <row r="139" spans="1:65" s="13" customFormat="1">
      <c r="B139" s="201"/>
      <c r="C139" s="202"/>
      <c r="D139" s="203" t="s">
        <v>149</v>
      </c>
      <c r="E139" s="204" t="s">
        <v>1</v>
      </c>
      <c r="F139" s="205" t="s">
        <v>847</v>
      </c>
      <c r="G139" s="202"/>
      <c r="H139" s="206">
        <v>16.484999999999999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149</v>
      </c>
      <c r="AU139" s="212" t="s">
        <v>94</v>
      </c>
      <c r="AV139" s="13" t="s">
        <v>94</v>
      </c>
      <c r="AW139" s="13" t="s">
        <v>40</v>
      </c>
      <c r="AX139" s="13" t="s">
        <v>91</v>
      </c>
      <c r="AY139" s="212" t="s">
        <v>141</v>
      </c>
    </row>
    <row r="140" spans="1:65" s="2" customFormat="1" ht="21.75" customHeight="1">
      <c r="A140" s="34"/>
      <c r="B140" s="35"/>
      <c r="C140" s="188" t="s">
        <v>173</v>
      </c>
      <c r="D140" s="188" t="s">
        <v>143</v>
      </c>
      <c r="E140" s="189" t="s">
        <v>848</v>
      </c>
      <c r="F140" s="190" t="s">
        <v>849</v>
      </c>
      <c r="G140" s="191" t="s">
        <v>186</v>
      </c>
      <c r="H140" s="192">
        <v>183.01</v>
      </c>
      <c r="I140" s="193"/>
      <c r="J140" s="194">
        <f>ROUND(I140*H140,2)</f>
        <v>0</v>
      </c>
      <c r="K140" s="190" t="s">
        <v>1034</v>
      </c>
      <c r="L140" s="39"/>
      <c r="M140" s="195" t="s">
        <v>1</v>
      </c>
      <c r="N140" s="196" t="s">
        <v>48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147</v>
      </c>
      <c r="AT140" s="199" t="s">
        <v>143</v>
      </c>
      <c r="AU140" s="199" t="s">
        <v>94</v>
      </c>
      <c r="AY140" s="16" t="s">
        <v>141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6" t="s">
        <v>91</v>
      </c>
      <c r="BK140" s="200">
        <f>ROUND(I140*H140,2)</f>
        <v>0</v>
      </c>
      <c r="BL140" s="16" t="s">
        <v>147</v>
      </c>
      <c r="BM140" s="199" t="s">
        <v>850</v>
      </c>
    </row>
    <row r="141" spans="1:65" s="13" customFormat="1">
      <c r="B141" s="201"/>
      <c r="C141" s="202"/>
      <c r="D141" s="203" t="s">
        <v>149</v>
      </c>
      <c r="E141" s="204" t="s">
        <v>1</v>
      </c>
      <c r="F141" s="205" t="s">
        <v>851</v>
      </c>
      <c r="G141" s="202"/>
      <c r="H141" s="206">
        <v>183.01</v>
      </c>
      <c r="I141" s="207"/>
      <c r="J141" s="202"/>
      <c r="K141" s="202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149</v>
      </c>
      <c r="AU141" s="212" t="s">
        <v>94</v>
      </c>
      <c r="AV141" s="13" t="s">
        <v>94</v>
      </c>
      <c r="AW141" s="13" t="s">
        <v>40</v>
      </c>
      <c r="AX141" s="13" t="s">
        <v>91</v>
      </c>
      <c r="AY141" s="212" t="s">
        <v>141</v>
      </c>
    </row>
    <row r="142" spans="1:65" s="2" customFormat="1" ht="16.5" customHeight="1">
      <c r="A142" s="34"/>
      <c r="B142" s="35"/>
      <c r="C142" s="188" t="s">
        <v>178</v>
      </c>
      <c r="D142" s="188" t="s">
        <v>143</v>
      </c>
      <c r="E142" s="189" t="s">
        <v>487</v>
      </c>
      <c r="F142" s="190" t="s">
        <v>488</v>
      </c>
      <c r="G142" s="191" t="s">
        <v>146</v>
      </c>
      <c r="H142" s="192">
        <v>366.01</v>
      </c>
      <c r="I142" s="193"/>
      <c r="J142" s="194">
        <f>ROUND(I142*H142,2)</f>
        <v>0</v>
      </c>
      <c r="K142" s="190" t="s">
        <v>1034</v>
      </c>
      <c r="L142" s="39"/>
      <c r="M142" s="195" t="s">
        <v>1</v>
      </c>
      <c r="N142" s="196" t="s">
        <v>48</v>
      </c>
      <c r="O142" s="71"/>
      <c r="P142" s="197">
        <f>O142*H142</f>
        <v>0</v>
      </c>
      <c r="Q142" s="197">
        <v>5.8E-4</v>
      </c>
      <c r="R142" s="197">
        <f>Q142*H142</f>
        <v>0.2122858</v>
      </c>
      <c r="S142" s="197">
        <v>0</v>
      </c>
      <c r="T142" s="19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147</v>
      </c>
      <c r="AT142" s="199" t="s">
        <v>143</v>
      </c>
      <c r="AU142" s="199" t="s">
        <v>94</v>
      </c>
      <c r="AY142" s="16" t="s">
        <v>141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6" t="s">
        <v>91</v>
      </c>
      <c r="BK142" s="200">
        <f>ROUND(I142*H142,2)</f>
        <v>0</v>
      </c>
      <c r="BL142" s="16" t="s">
        <v>147</v>
      </c>
      <c r="BM142" s="199" t="s">
        <v>852</v>
      </c>
    </row>
    <row r="143" spans="1:65" s="13" customFormat="1">
      <c r="B143" s="201"/>
      <c r="C143" s="202"/>
      <c r="D143" s="203" t="s">
        <v>149</v>
      </c>
      <c r="E143" s="204" t="s">
        <v>1</v>
      </c>
      <c r="F143" s="205" t="s">
        <v>853</v>
      </c>
      <c r="G143" s="202"/>
      <c r="H143" s="206">
        <v>366.01</v>
      </c>
      <c r="I143" s="207"/>
      <c r="J143" s="202"/>
      <c r="K143" s="202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149</v>
      </c>
      <c r="AU143" s="212" t="s">
        <v>94</v>
      </c>
      <c r="AV143" s="13" t="s">
        <v>94</v>
      </c>
      <c r="AW143" s="13" t="s">
        <v>40</v>
      </c>
      <c r="AX143" s="13" t="s">
        <v>91</v>
      </c>
      <c r="AY143" s="212" t="s">
        <v>141</v>
      </c>
    </row>
    <row r="144" spans="1:65" s="2" customFormat="1" ht="16.5" customHeight="1">
      <c r="A144" s="34"/>
      <c r="B144" s="35"/>
      <c r="C144" s="188" t="s">
        <v>183</v>
      </c>
      <c r="D144" s="188" t="s">
        <v>143</v>
      </c>
      <c r="E144" s="189" t="s">
        <v>493</v>
      </c>
      <c r="F144" s="190" t="s">
        <v>494</v>
      </c>
      <c r="G144" s="191" t="s">
        <v>146</v>
      </c>
      <c r="H144" s="192">
        <v>366.01</v>
      </c>
      <c r="I144" s="193"/>
      <c r="J144" s="194">
        <f>ROUND(I144*H144,2)</f>
        <v>0</v>
      </c>
      <c r="K144" s="190" t="s">
        <v>1034</v>
      </c>
      <c r="L144" s="39"/>
      <c r="M144" s="195" t="s">
        <v>1</v>
      </c>
      <c r="N144" s="196" t="s">
        <v>48</v>
      </c>
      <c r="O144" s="71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147</v>
      </c>
      <c r="AT144" s="199" t="s">
        <v>143</v>
      </c>
      <c r="AU144" s="199" t="s">
        <v>94</v>
      </c>
      <c r="AY144" s="16" t="s">
        <v>141</v>
      </c>
      <c r="BE144" s="200">
        <f>IF(N144="základní",J144,0)</f>
        <v>0</v>
      </c>
      <c r="BF144" s="200">
        <f>IF(N144="snížená",J144,0)</f>
        <v>0</v>
      </c>
      <c r="BG144" s="200">
        <f>IF(N144="zákl. přenesená",J144,0)</f>
        <v>0</v>
      </c>
      <c r="BH144" s="200">
        <f>IF(N144="sníž. přenesená",J144,0)</f>
        <v>0</v>
      </c>
      <c r="BI144" s="200">
        <f>IF(N144="nulová",J144,0)</f>
        <v>0</v>
      </c>
      <c r="BJ144" s="16" t="s">
        <v>91</v>
      </c>
      <c r="BK144" s="200">
        <f>ROUND(I144*H144,2)</f>
        <v>0</v>
      </c>
      <c r="BL144" s="16" t="s">
        <v>147</v>
      </c>
      <c r="BM144" s="199" t="s">
        <v>854</v>
      </c>
    </row>
    <row r="145" spans="1:65" s="13" customFormat="1">
      <c r="B145" s="201"/>
      <c r="C145" s="202"/>
      <c r="D145" s="203" t="s">
        <v>149</v>
      </c>
      <c r="E145" s="204" t="s">
        <v>1</v>
      </c>
      <c r="F145" s="205" t="s">
        <v>855</v>
      </c>
      <c r="G145" s="202"/>
      <c r="H145" s="206">
        <v>366.01</v>
      </c>
      <c r="I145" s="207"/>
      <c r="J145" s="202"/>
      <c r="K145" s="202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149</v>
      </c>
      <c r="AU145" s="212" t="s">
        <v>94</v>
      </c>
      <c r="AV145" s="13" t="s">
        <v>94</v>
      </c>
      <c r="AW145" s="13" t="s">
        <v>40</v>
      </c>
      <c r="AX145" s="13" t="s">
        <v>91</v>
      </c>
      <c r="AY145" s="212" t="s">
        <v>141</v>
      </c>
    </row>
    <row r="146" spans="1:65" s="2" customFormat="1" ht="21.75" customHeight="1">
      <c r="A146" s="34"/>
      <c r="B146" s="35"/>
      <c r="C146" s="188" t="s">
        <v>189</v>
      </c>
      <c r="D146" s="188" t="s">
        <v>143</v>
      </c>
      <c r="E146" s="189" t="s">
        <v>211</v>
      </c>
      <c r="F146" s="190" t="s">
        <v>212</v>
      </c>
      <c r="G146" s="191" t="s">
        <v>186</v>
      </c>
      <c r="H146" s="192">
        <v>16.484999999999999</v>
      </c>
      <c r="I146" s="193"/>
      <c r="J146" s="194">
        <f>ROUND(I146*H146,2)</f>
        <v>0</v>
      </c>
      <c r="K146" s="190" t="s">
        <v>1034</v>
      </c>
      <c r="L146" s="39"/>
      <c r="M146" s="195" t="s">
        <v>1</v>
      </c>
      <c r="N146" s="196" t="s">
        <v>48</v>
      </c>
      <c r="O146" s="71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147</v>
      </c>
      <c r="AT146" s="199" t="s">
        <v>143</v>
      </c>
      <c r="AU146" s="199" t="s">
        <v>94</v>
      </c>
      <c r="AY146" s="16" t="s">
        <v>141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6" t="s">
        <v>91</v>
      </c>
      <c r="BK146" s="200">
        <f>ROUND(I146*H146,2)</f>
        <v>0</v>
      </c>
      <c r="BL146" s="16" t="s">
        <v>147</v>
      </c>
      <c r="BM146" s="199" t="s">
        <v>856</v>
      </c>
    </row>
    <row r="147" spans="1:65" s="13" customFormat="1">
      <c r="B147" s="201"/>
      <c r="C147" s="202"/>
      <c r="D147" s="203" t="s">
        <v>149</v>
      </c>
      <c r="E147" s="204" t="s">
        <v>1</v>
      </c>
      <c r="F147" s="205" t="s">
        <v>857</v>
      </c>
      <c r="G147" s="202"/>
      <c r="H147" s="206">
        <v>16.484999999999999</v>
      </c>
      <c r="I147" s="207"/>
      <c r="J147" s="202"/>
      <c r="K147" s="202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149</v>
      </c>
      <c r="AU147" s="212" t="s">
        <v>94</v>
      </c>
      <c r="AV147" s="13" t="s">
        <v>94</v>
      </c>
      <c r="AW147" s="13" t="s">
        <v>40</v>
      </c>
      <c r="AX147" s="13" t="s">
        <v>91</v>
      </c>
      <c r="AY147" s="212" t="s">
        <v>141</v>
      </c>
    </row>
    <row r="148" spans="1:65" s="2" customFormat="1" ht="21.75" customHeight="1">
      <c r="A148" s="34"/>
      <c r="B148" s="35"/>
      <c r="C148" s="188" t="s">
        <v>194</v>
      </c>
      <c r="D148" s="188" t="s">
        <v>143</v>
      </c>
      <c r="E148" s="189" t="s">
        <v>216</v>
      </c>
      <c r="F148" s="190" t="s">
        <v>499</v>
      </c>
      <c r="G148" s="191" t="s">
        <v>186</v>
      </c>
      <c r="H148" s="192">
        <v>183.01</v>
      </c>
      <c r="I148" s="193"/>
      <c r="J148" s="194">
        <f>ROUND(I148*H148,2)</f>
        <v>0</v>
      </c>
      <c r="K148" s="190" t="s">
        <v>1034</v>
      </c>
      <c r="L148" s="39"/>
      <c r="M148" s="195" t="s">
        <v>1</v>
      </c>
      <c r="N148" s="196" t="s">
        <v>48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147</v>
      </c>
      <c r="AT148" s="199" t="s">
        <v>143</v>
      </c>
      <c r="AU148" s="199" t="s">
        <v>94</v>
      </c>
      <c r="AY148" s="16" t="s">
        <v>141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6" t="s">
        <v>91</v>
      </c>
      <c r="BK148" s="200">
        <f>ROUND(I148*H148,2)</f>
        <v>0</v>
      </c>
      <c r="BL148" s="16" t="s">
        <v>147</v>
      </c>
      <c r="BM148" s="199" t="s">
        <v>858</v>
      </c>
    </row>
    <row r="149" spans="1:65" s="13" customFormat="1">
      <c r="B149" s="201"/>
      <c r="C149" s="202"/>
      <c r="D149" s="203" t="s">
        <v>149</v>
      </c>
      <c r="E149" s="204" t="s">
        <v>1</v>
      </c>
      <c r="F149" s="205" t="s">
        <v>851</v>
      </c>
      <c r="G149" s="202"/>
      <c r="H149" s="206">
        <v>183.01</v>
      </c>
      <c r="I149" s="207"/>
      <c r="J149" s="202"/>
      <c r="K149" s="202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149</v>
      </c>
      <c r="AU149" s="212" t="s">
        <v>94</v>
      </c>
      <c r="AV149" s="13" t="s">
        <v>94</v>
      </c>
      <c r="AW149" s="13" t="s">
        <v>40</v>
      </c>
      <c r="AX149" s="13" t="s">
        <v>91</v>
      </c>
      <c r="AY149" s="212" t="s">
        <v>141</v>
      </c>
    </row>
    <row r="150" spans="1:65" s="2" customFormat="1" ht="24.2" customHeight="1">
      <c r="A150" s="34"/>
      <c r="B150" s="35"/>
      <c r="C150" s="188" t="s">
        <v>200</v>
      </c>
      <c r="D150" s="188" t="s">
        <v>143</v>
      </c>
      <c r="E150" s="189" t="s">
        <v>221</v>
      </c>
      <c r="F150" s="190" t="s">
        <v>222</v>
      </c>
      <c r="G150" s="191" t="s">
        <v>186</v>
      </c>
      <c r="H150" s="192">
        <v>2379.13</v>
      </c>
      <c r="I150" s="193"/>
      <c r="J150" s="194">
        <f>ROUND(I150*H150,2)</f>
        <v>0</v>
      </c>
      <c r="K150" s="190" t="s">
        <v>1034</v>
      </c>
      <c r="L150" s="39"/>
      <c r="M150" s="195" t="s">
        <v>1</v>
      </c>
      <c r="N150" s="196" t="s">
        <v>48</v>
      </c>
      <c r="O150" s="71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9" t="s">
        <v>147</v>
      </c>
      <c r="AT150" s="199" t="s">
        <v>143</v>
      </c>
      <c r="AU150" s="199" t="s">
        <v>94</v>
      </c>
      <c r="AY150" s="16" t="s">
        <v>141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6" t="s">
        <v>91</v>
      </c>
      <c r="BK150" s="200">
        <f>ROUND(I150*H150,2)</f>
        <v>0</v>
      </c>
      <c r="BL150" s="16" t="s">
        <v>147</v>
      </c>
      <c r="BM150" s="199" t="s">
        <v>859</v>
      </c>
    </row>
    <row r="151" spans="1:65" s="13" customFormat="1">
      <c r="B151" s="201"/>
      <c r="C151" s="202"/>
      <c r="D151" s="203" t="s">
        <v>149</v>
      </c>
      <c r="E151" s="204" t="s">
        <v>1</v>
      </c>
      <c r="F151" s="205" t="s">
        <v>860</v>
      </c>
      <c r="G151" s="202"/>
      <c r="H151" s="206">
        <v>2379.13</v>
      </c>
      <c r="I151" s="207"/>
      <c r="J151" s="202"/>
      <c r="K151" s="202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149</v>
      </c>
      <c r="AU151" s="212" t="s">
        <v>94</v>
      </c>
      <c r="AV151" s="13" t="s">
        <v>94</v>
      </c>
      <c r="AW151" s="13" t="s">
        <v>40</v>
      </c>
      <c r="AX151" s="13" t="s">
        <v>91</v>
      </c>
      <c r="AY151" s="212" t="s">
        <v>141</v>
      </c>
    </row>
    <row r="152" spans="1:65" s="2" customFormat="1" ht="16.5" customHeight="1">
      <c r="A152" s="34"/>
      <c r="B152" s="35"/>
      <c r="C152" s="188" t="s">
        <v>8</v>
      </c>
      <c r="D152" s="188" t="s">
        <v>143</v>
      </c>
      <c r="E152" s="189" t="s">
        <v>226</v>
      </c>
      <c r="F152" s="190" t="s">
        <v>227</v>
      </c>
      <c r="G152" s="191" t="s">
        <v>228</v>
      </c>
      <c r="H152" s="192">
        <v>366.02</v>
      </c>
      <c r="I152" s="193"/>
      <c r="J152" s="194">
        <f>ROUND(I152*H152,2)</f>
        <v>0</v>
      </c>
      <c r="K152" s="190" t="s">
        <v>1034</v>
      </c>
      <c r="L152" s="39"/>
      <c r="M152" s="195" t="s">
        <v>1</v>
      </c>
      <c r="N152" s="196" t="s">
        <v>48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147</v>
      </c>
      <c r="AT152" s="199" t="s">
        <v>143</v>
      </c>
      <c r="AU152" s="199" t="s">
        <v>94</v>
      </c>
      <c r="AY152" s="16" t="s">
        <v>141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6" t="s">
        <v>91</v>
      </c>
      <c r="BK152" s="200">
        <f>ROUND(I152*H152,2)</f>
        <v>0</v>
      </c>
      <c r="BL152" s="16" t="s">
        <v>147</v>
      </c>
      <c r="BM152" s="199" t="s">
        <v>861</v>
      </c>
    </row>
    <row r="153" spans="1:65" s="13" customFormat="1">
      <c r="B153" s="201"/>
      <c r="C153" s="202"/>
      <c r="D153" s="203" t="s">
        <v>149</v>
      </c>
      <c r="E153" s="204" t="s">
        <v>1</v>
      </c>
      <c r="F153" s="205" t="s">
        <v>862</v>
      </c>
      <c r="G153" s="202"/>
      <c r="H153" s="206">
        <v>366.02</v>
      </c>
      <c r="I153" s="207"/>
      <c r="J153" s="202"/>
      <c r="K153" s="202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149</v>
      </c>
      <c r="AU153" s="212" t="s">
        <v>94</v>
      </c>
      <c r="AV153" s="13" t="s">
        <v>94</v>
      </c>
      <c r="AW153" s="13" t="s">
        <v>40</v>
      </c>
      <c r="AX153" s="13" t="s">
        <v>91</v>
      </c>
      <c r="AY153" s="212" t="s">
        <v>141</v>
      </c>
    </row>
    <row r="154" spans="1:65" s="2" customFormat="1" ht="16.5" customHeight="1">
      <c r="A154" s="34"/>
      <c r="B154" s="35"/>
      <c r="C154" s="188" t="s">
        <v>210</v>
      </c>
      <c r="D154" s="188" t="s">
        <v>143</v>
      </c>
      <c r="E154" s="189" t="s">
        <v>505</v>
      </c>
      <c r="F154" s="190" t="s">
        <v>233</v>
      </c>
      <c r="G154" s="191" t="s">
        <v>186</v>
      </c>
      <c r="H154" s="192">
        <v>129.971</v>
      </c>
      <c r="I154" s="193"/>
      <c r="J154" s="194">
        <f>ROUND(I154*H154,2)</f>
        <v>0</v>
      </c>
      <c r="K154" s="190" t="s">
        <v>1034</v>
      </c>
      <c r="L154" s="39"/>
      <c r="M154" s="195" t="s">
        <v>1</v>
      </c>
      <c r="N154" s="196" t="s">
        <v>48</v>
      </c>
      <c r="O154" s="71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9" t="s">
        <v>147</v>
      </c>
      <c r="AT154" s="199" t="s">
        <v>143</v>
      </c>
      <c r="AU154" s="199" t="s">
        <v>94</v>
      </c>
      <c r="AY154" s="16" t="s">
        <v>141</v>
      </c>
      <c r="BE154" s="200">
        <f>IF(N154="základní",J154,0)</f>
        <v>0</v>
      </c>
      <c r="BF154" s="200">
        <f>IF(N154="snížená",J154,0)</f>
        <v>0</v>
      </c>
      <c r="BG154" s="200">
        <f>IF(N154="zákl. přenesená",J154,0)</f>
        <v>0</v>
      </c>
      <c r="BH154" s="200">
        <f>IF(N154="sníž. přenesená",J154,0)</f>
        <v>0</v>
      </c>
      <c r="BI154" s="200">
        <f>IF(N154="nulová",J154,0)</f>
        <v>0</v>
      </c>
      <c r="BJ154" s="16" t="s">
        <v>91</v>
      </c>
      <c r="BK154" s="200">
        <f>ROUND(I154*H154,2)</f>
        <v>0</v>
      </c>
      <c r="BL154" s="16" t="s">
        <v>147</v>
      </c>
      <c r="BM154" s="199" t="s">
        <v>863</v>
      </c>
    </row>
    <row r="155" spans="1:65" s="13" customFormat="1">
      <c r="B155" s="201"/>
      <c r="C155" s="202"/>
      <c r="D155" s="203" t="s">
        <v>149</v>
      </c>
      <c r="E155" s="204" t="s">
        <v>1</v>
      </c>
      <c r="F155" s="205" t="s">
        <v>864</v>
      </c>
      <c r="G155" s="202"/>
      <c r="H155" s="206">
        <v>129.971</v>
      </c>
      <c r="I155" s="207"/>
      <c r="J155" s="202"/>
      <c r="K155" s="202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149</v>
      </c>
      <c r="AU155" s="212" t="s">
        <v>94</v>
      </c>
      <c r="AV155" s="13" t="s">
        <v>94</v>
      </c>
      <c r="AW155" s="13" t="s">
        <v>40</v>
      </c>
      <c r="AX155" s="13" t="s">
        <v>91</v>
      </c>
      <c r="AY155" s="212" t="s">
        <v>141</v>
      </c>
    </row>
    <row r="156" spans="1:65" s="2" customFormat="1" ht="16.5" customHeight="1">
      <c r="A156" s="34"/>
      <c r="B156" s="35"/>
      <c r="C156" s="224" t="s">
        <v>215</v>
      </c>
      <c r="D156" s="224" t="s">
        <v>237</v>
      </c>
      <c r="E156" s="225" t="s">
        <v>238</v>
      </c>
      <c r="F156" s="226" t="s">
        <v>239</v>
      </c>
      <c r="G156" s="227" t="s">
        <v>228</v>
      </c>
      <c r="H156" s="228">
        <v>233.94800000000001</v>
      </c>
      <c r="I156" s="229"/>
      <c r="J156" s="230">
        <f>ROUND(I156*H156,2)</f>
        <v>0</v>
      </c>
      <c r="K156" s="226" t="s">
        <v>1035</v>
      </c>
      <c r="L156" s="231"/>
      <c r="M156" s="232" t="s">
        <v>1</v>
      </c>
      <c r="N156" s="233" t="s">
        <v>48</v>
      </c>
      <c r="O156" s="71"/>
      <c r="P156" s="197">
        <f>O156*H156</f>
        <v>0</v>
      </c>
      <c r="Q156" s="197">
        <v>1</v>
      </c>
      <c r="R156" s="197">
        <f>Q156*H156</f>
        <v>233.94800000000001</v>
      </c>
      <c r="S156" s="197">
        <v>0</v>
      </c>
      <c r="T156" s="19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9" t="s">
        <v>183</v>
      </c>
      <c r="AT156" s="199" t="s">
        <v>237</v>
      </c>
      <c r="AU156" s="199" t="s">
        <v>94</v>
      </c>
      <c r="AY156" s="16" t="s">
        <v>141</v>
      </c>
      <c r="BE156" s="200">
        <f>IF(N156="základní",J156,0)</f>
        <v>0</v>
      </c>
      <c r="BF156" s="200">
        <f>IF(N156="snížená",J156,0)</f>
        <v>0</v>
      </c>
      <c r="BG156" s="200">
        <f>IF(N156="zákl. přenesená",J156,0)</f>
        <v>0</v>
      </c>
      <c r="BH156" s="200">
        <f>IF(N156="sníž. přenesená",J156,0)</f>
        <v>0</v>
      </c>
      <c r="BI156" s="200">
        <f>IF(N156="nulová",J156,0)</f>
        <v>0</v>
      </c>
      <c r="BJ156" s="16" t="s">
        <v>91</v>
      </c>
      <c r="BK156" s="200">
        <f>ROUND(I156*H156,2)</f>
        <v>0</v>
      </c>
      <c r="BL156" s="16" t="s">
        <v>147</v>
      </c>
      <c r="BM156" s="199" t="s">
        <v>865</v>
      </c>
    </row>
    <row r="157" spans="1:65" s="13" customFormat="1">
      <c r="B157" s="201"/>
      <c r="C157" s="202"/>
      <c r="D157" s="203" t="s">
        <v>149</v>
      </c>
      <c r="E157" s="204" t="s">
        <v>1</v>
      </c>
      <c r="F157" s="205" t="s">
        <v>866</v>
      </c>
      <c r="G157" s="202"/>
      <c r="H157" s="206">
        <v>233.94800000000001</v>
      </c>
      <c r="I157" s="207"/>
      <c r="J157" s="202"/>
      <c r="K157" s="202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149</v>
      </c>
      <c r="AU157" s="212" t="s">
        <v>94</v>
      </c>
      <c r="AV157" s="13" t="s">
        <v>94</v>
      </c>
      <c r="AW157" s="13" t="s">
        <v>40</v>
      </c>
      <c r="AX157" s="13" t="s">
        <v>91</v>
      </c>
      <c r="AY157" s="212" t="s">
        <v>141</v>
      </c>
    </row>
    <row r="158" spans="1:65" s="2" customFormat="1" ht="16.5" customHeight="1">
      <c r="A158" s="34"/>
      <c r="B158" s="35"/>
      <c r="C158" s="188" t="s">
        <v>220</v>
      </c>
      <c r="D158" s="188" t="s">
        <v>143</v>
      </c>
      <c r="E158" s="189" t="s">
        <v>510</v>
      </c>
      <c r="F158" s="190" t="s">
        <v>511</v>
      </c>
      <c r="G158" s="191" t="s">
        <v>186</v>
      </c>
      <c r="H158" s="192">
        <v>41.529000000000003</v>
      </c>
      <c r="I158" s="193"/>
      <c r="J158" s="194">
        <f>ROUND(I158*H158,2)</f>
        <v>0</v>
      </c>
      <c r="K158" s="190" t="s">
        <v>1034</v>
      </c>
      <c r="L158" s="39"/>
      <c r="M158" s="195" t="s">
        <v>1</v>
      </c>
      <c r="N158" s="196" t="s">
        <v>48</v>
      </c>
      <c r="O158" s="71"/>
      <c r="P158" s="197">
        <f>O158*H158</f>
        <v>0</v>
      </c>
      <c r="Q158" s="197">
        <v>0</v>
      </c>
      <c r="R158" s="197">
        <f>Q158*H158</f>
        <v>0</v>
      </c>
      <c r="S158" s="197">
        <v>0</v>
      </c>
      <c r="T158" s="19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9" t="s">
        <v>147</v>
      </c>
      <c r="AT158" s="199" t="s">
        <v>143</v>
      </c>
      <c r="AU158" s="199" t="s">
        <v>94</v>
      </c>
      <c r="AY158" s="16" t="s">
        <v>141</v>
      </c>
      <c r="BE158" s="200">
        <f>IF(N158="základní",J158,0)</f>
        <v>0</v>
      </c>
      <c r="BF158" s="200">
        <f>IF(N158="snížená",J158,0)</f>
        <v>0</v>
      </c>
      <c r="BG158" s="200">
        <f>IF(N158="zákl. přenesená",J158,0)</f>
        <v>0</v>
      </c>
      <c r="BH158" s="200">
        <f>IF(N158="sníž. přenesená",J158,0)</f>
        <v>0</v>
      </c>
      <c r="BI158" s="200">
        <f>IF(N158="nulová",J158,0)</f>
        <v>0</v>
      </c>
      <c r="BJ158" s="16" t="s">
        <v>91</v>
      </c>
      <c r="BK158" s="200">
        <f>ROUND(I158*H158,2)</f>
        <v>0</v>
      </c>
      <c r="BL158" s="16" t="s">
        <v>147</v>
      </c>
      <c r="BM158" s="199" t="s">
        <v>867</v>
      </c>
    </row>
    <row r="159" spans="1:65" s="13" customFormat="1">
      <c r="B159" s="201"/>
      <c r="C159" s="202"/>
      <c r="D159" s="203" t="s">
        <v>149</v>
      </c>
      <c r="E159" s="204" t="s">
        <v>1</v>
      </c>
      <c r="F159" s="205" t="s">
        <v>868</v>
      </c>
      <c r="G159" s="202"/>
      <c r="H159" s="206">
        <v>41.529000000000003</v>
      </c>
      <c r="I159" s="207"/>
      <c r="J159" s="202"/>
      <c r="K159" s="202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149</v>
      </c>
      <c r="AU159" s="212" t="s">
        <v>94</v>
      </c>
      <c r="AV159" s="13" t="s">
        <v>94</v>
      </c>
      <c r="AW159" s="13" t="s">
        <v>40</v>
      </c>
      <c r="AX159" s="13" t="s">
        <v>91</v>
      </c>
      <c r="AY159" s="212" t="s">
        <v>141</v>
      </c>
    </row>
    <row r="160" spans="1:65" s="2" customFormat="1" ht="16.5" customHeight="1">
      <c r="A160" s="34"/>
      <c r="B160" s="35"/>
      <c r="C160" s="224" t="s">
        <v>225</v>
      </c>
      <c r="D160" s="224" t="s">
        <v>237</v>
      </c>
      <c r="E160" s="225" t="s">
        <v>516</v>
      </c>
      <c r="F160" s="226" t="s">
        <v>517</v>
      </c>
      <c r="G160" s="227" t="s">
        <v>228</v>
      </c>
      <c r="H160" s="228">
        <v>74.751999999999995</v>
      </c>
      <c r="I160" s="229"/>
      <c r="J160" s="230">
        <f>ROUND(I160*H160,2)</f>
        <v>0</v>
      </c>
      <c r="K160" s="226" t="s">
        <v>1035</v>
      </c>
      <c r="L160" s="231"/>
      <c r="M160" s="232" t="s">
        <v>1</v>
      </c>
      <c r="N160" s="233" t="s">
        <v>48</v>
      </c>
      <c r="O160" s="71"/>
      <c r="P160" s="197">
        <f>O160*H160</f>
        <v>0</v>
      </c>
      <c r="Q160" s="197">
        <v>1</v>
      </c>
      <c r="R160" s="197">
        <f>Q160*H160</f>
        <v>74.751999999999995</v>
      </c>
      <c r="S160" s="197">
        <v>0</v>
      </c>
      <c r="T160" s="19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9" t="s">
        <v>183</v>
      </c>
      <c r="AT160" s="199" t="s">
        <v>237</v>
      </c>
      <c r="AU160" s="199" t="s">
        <v>94</v>
      </c>
      <c r="AY160" s="16" t="s">
        <v>141</v>
      </c>
      <c r="BE160" s="200">
        <f>IF(N160="základní",J160,0)</f>
        <v>0</v>
      </c>
      <c r="BF160" s="200">
        <f>IF(N160="snížená",J160,0)</f>
        <v>0</v>
      </c>
      <c r="BG160" s="200">
        <f>IF(N160="zákl. přenesená",J160,0)</f>
        <v>0</v>
      </c>
      <c r="BH160" s="200">
        <f>IF(N160="sníž. přenesená",J160,0)</f>
        <v>0</v>
      </c>
      <c r="BI160" s="200">
        <f>IF(N160="nulová",J160,0)</f>
        <v>0</v>
      </c>
      <c r="BJ160" s="16" t="s">
        <v>91</v>
      </c>
      <c r="BK160" s="200">
        <f>ROUND(I160*H160,2)</f>
        <v>0</v>
      </c>
      <c r="BL160" s="16" t="s">
        <v>147</v>
      </c>
      <c r="BM160" s="199" t="s">
        <v>869</v>
      </c>
    </row>
    <row r="161" spans="1:65" s="13" customFormat="1">
      <c r="B161" s="201"/>
      <c r="C161" s="202"/>
      <c r="D161" s="203" t="s">
        <v>149</v>
      </c>
      <c r="E161" s="204" t="s">
        <v>1</v>
      </c>
      <c r="F161" s="205" t="s">
        <v>870</v>
      </c>
      <c r="G161" s="202"/>
      <c r="H161" s="206">
        <v>74.751999999999995</v>
      </c>
      <c r="I161" s="207"/>
      <c r="J161" s="202"/>
      <c r="K161" s="202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149</v>
      </c>
      <c r="AU161" s="212" t="s">
        <v>94</v>
      </c>
      <c r="AV161" s="13" t="s">
        <v>94</v>
      </c>
      <c r="AW161" s="13" t="s">
        <v>40</v>
      </c>
      <c r="AX161" s="13" t="s">
        <v>91</v>
      </c>
      <c r="AY161" s="212" t="s">
        <v>141</v>
      </c>
    </row>
    <row r="162" spans="1:65" s="12" customFormat="1" ht="22.9" customHeight="1">
      <c r="B162" s="172"/>
      <c r="C162" s="173"/>
      <c r="D162" s="174" t="s">
        <v>82</v>
      </c>
      <c r="E162" s="186" t="s">
        <v>147</v>
      </c>
      <c r="F162" s="186" t="s">
        <v>264</v>
      </c>
      <c r="G162" s="173"/>
      <c r="H162" s="173"/>
      <c r="I162" s="176"/>
      <c r="J162" s="187">
        <f>BK162</f>
        <v>0</v>
      </c>
      <c r="K162" s="173"/>
      <c r="L162" s="178"/>
      <c r="M162" s="179"/>
      <c r="N162" s="180"/>
      <c r="O162" s="180"/>
      <c r="P162" s="181">
        <f>SUM(P163:P170)</f>
        <v>0</v>
      </c>
      <c r="Q162" s="180"/>
      <c r="R162" s="181">
        <f>SUM(R163:R170)</f>
        <v>5.3958000000000009E-3</v>
      </c>
      <c r="S162" s="180"/>
      <c r="T162" s="182">
        <f>SUM(T163:T170)</f>
        <v>0</v>
      </c>
      <c r="AR162" s="183" t="s">
        <v>91</v>
      </c>
      <c r="AT162" s="184" t="s">
        <v>82</v>
      </c>
      <c r="AU162" s="184" t="s">
        <v>91</v>
      </c>
      <c r="AY162" s="183" t="s">
        <v>141</v>
      </c>
      <c r="BK162" s="185">
        <f>SUM(BK163:BK170)</f>
        <v>0</v>
      </c>
    </row>
    <row r="163" spans="1:65" s="2" customFormat="1" ht="16.5" customHeight="1">
      <c r="A163" s="34"/>
      <c r="B163" s="35"/>
      <c r="C163" s="188" t="s">
        <v>231</v>
      </c>
      <c r="D163" s="188" t="s">
        <v>143</v>
      </c>
      <c r="E163" s="189" t="s">
        <v>266</v>
      </c>
      <c r="F163" s="190" t="s">
        <v>267</v>
      </c>
      <c r="G163" s="191" t="s">
        <v>186</v>
      </c>
      <c r="H163" s="192">
        <v>10.59</v>
      </c>
      <c r="I163" s="193"/>
      <c r="J163" s="194">
        <f>ROUND(I163*H163,2)</f>
        <v>0</v>
      </c>
      <c r="K163" s="190" t="s">
        <v>1034</v>
      </c>
      <c r="L163" s="39"/>
      <c r="M163" s="195" t="s">
        <v>1</v>
      </c>
      <c r="N163" s="196" t="s">
        <v>48</v>
      </c>
      <c r="O163" s="71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147</v>
      </c>
      <c r="AT163" s="199" t="s">
        <v>143</v>
      </c>
      <c r="AU163" s="199" t="s">
        <v>94</v>
      </c>
      <c r="AY163" s="16" t="s">
        <v>141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6" t="s">
        <v>91</v>
      </c>
      <c r="BK163" s="200">
        <f>ROUND(I163*H163,2)</f>
        <v>0</v>
      </c>
      <c r="BL163" s="16" t="s">
        <v>147</v>
      </c>
      <c r="BM163" s="199" t="s">
        <v>871</v>
      </c>
    </row>
    <row r="164" spans="1:65" s="13" customFormat="1">
      <c r="B164" s="201"/>
      <c r="C164" s="202"/>
      <c r="D164" s="203" t="s">
        <v>149</v>
      </c>
      <c r="E164" s="204" t="s">
        <v>1</v>
      </c>
      <c r="F164" s="205" t="s">
        <v>872</v>
      </c>
      <c r="G164" s="202"/>
      <c r="H164" s="206">
        <v>10.59</v>
      </c>
      <c r="I164" s="207"/>
      <c r="J164" s="202"/>
      <c r="K164" s="202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149</v>
      </c>
      <c r="AU164" s="212" t="s">
        <v>94</v>
      </c>
      <c r="AV164" s="13" t="s">
        <v>94</v>
      </c>
      <c r="AW164" s="13" t="s">
        <v>40</v>
      </c>
      <c r="AX164" s="13" t="s">
        <v>91</v>
      </c>
      <c r="AY164" s="212" t="s">
        <v>141</v>
      </c>
    </row>
    <row r="165" spans="1:65" s="2" customFormat="1" ht="16.5" customHeight="1">
      <c r="A165" s="34"/>
      <c r="B165" s="35"/>
      <c r="C165" s="188" t="s">
        <v>236</v>
      </c>
      <c r="D165" s="188" t="s">
        <v>143</v>
      </c>
      <c r="E165" s="189" t="s">
        <v>530</v>
      </c>
      <c r="F165" s="190" t="s">
        <v>531</v>
      </c>
      <c r="G165" s="191" t="s">
        <v>186</v>
      </c>
      <c r="H165" s="192">
        <v>0.12</v>
      </c>
      <c r="I165" s="193"/>
      <c r="J165" s="194">
        <f>ROUND(I165*H165,2)</f>
        <v>0</v>
      </c>
      <c r="K165" s="190" t="s">
        <v>1034</v>
      </c>
      <c r="L165" s="39"/>
      <c r="M165" s="195" t="s">
        <v>1</v>
      </c>
      <c r="N165" s="196" t="s">
        <v>48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147</v>
      </c>
      <c r="AT165" s="199" t="s">
        <v>143</v>
      </c>
      <c r="AU165" s="199" t="s">
        <v>94</v>
      </c>
      <c r="AY165" s="16" t="s">
        <v>141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6" t="s">
        <v>91</v>
      </c>
      <c r="BK165" s="200">
        <f>ROUND(I165*H165,2)</f>
        <v>0</v>
      </c>
      <c r="BL165" s="16" t="s">
        <v>147</v>
      </c>
      <c r="BM165" s="199" t="s">
        <v>873</v>
      </c>
    </row>
    <row r="166" spans="1:65" s="13" customFormat="1">
      <c r="B166" s="201"/>
      <c r="C166" s="202"/>
      <c r="D166" s="203" t="s">
        <v>149</v>
      </c>
      <c r="E166" s="204" t="s">
        <v>1</v>
      </c>
      <c r="F166" s="205" t="s">
        <v>874</v>
      </c>
      <c r="G166" s="202"/>
      <c r="H166" s="206">
        <v>0.12</v>
      </c>
      <c r="I166" s="207"/>
      <c r="J166" s="202"/>
      <c r="K166" s="202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149</v>
      </c>
      <c r="AU166" s="212" t="s">
        <v>94</v>
      </c>
      <c r="AV166" s="13" t="s">
        <v>94</v>
      </c>
      <c r="AW166" s="13" t="s">
        <v>40</v>
      </c>
      <c r="AX166" s="13" t="s">
        <v>91</v>
      </c>
      <c r="AY166" s="212" t="s">
        <v>141</v>
      </c>
    </row>
    <row r="167" spans="1:65" s="2" customFormat="1" ht="16.5" customHeight="1">
      <c r="A167" s="34"/>
      <c r="B167" s="35"/>
      <c r="C167" s="188" t="s">
        <v>242</v>
      </c>
      <c r="D167" s="188" t="s">
        <v>143</v>
      </c>
      <c r="E167" s="189" t="s">
        <v>534</v>
      </c>
      <c r="F167" s="190" t="s">
        <v>535</v>
      </c>
      <c r="G167" s="191" t="s">
        <v>146</v>
      </c>
      <c r="H167" s="192">
        <v>0.68</v>
      </c>
      <c r="I167" s="193"/>
      <c r="J167" s="194">
        <f>ROUND(I167*H167,2)</f>
        <v>0</v>
      </c>
      <c r="K167" s="190" t="s">
        <v>1034</v>
      </c>
      <c r="L167" s="39"/>
      <c r="M167" s="195" t="s">
        <v>1</v>
      </c>
      <c r="N167" s="196" t="s">
        <v>48</v>
      </c>
      <c r="O167" s="71"/>
      <c r="P167" s="197">
        <f>O167*H167</f>
        <v>0</v>
      </c>
      <c r="Q167" s="197">
        <v>6.3899999999999998E-3</v>
      </c>
      <c r="R167" s="197">
        <f>Q167*H167</f>
        <v>4.3452000000000005E-3</v>
      </c>
      <c r="S167" s="197">
        <v>0</v>
      </c>
      <c r="T167" s="19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9" t="s">
        <v>147</v>
      </c>
      <c r="AT167" s="199" t="s">
        <v>143</v>
      </c>
      <c r="AU167" s="199" t="s">
        <v>94</v>
      </c>
      <c r="AY167" s="16" t="s">
        <v>141</v>
      </c>
      <c r="BE167" s="200">
        <f>IF(N167="základní",J167,0)</f>
        <v>0</v>
      </c>
      <c r="BF167" s="200">
        <f>IF(N167="snížená",J167,0)</f>
        <v>0</v>
      </c>
      <c r="BG167" s="200">
        <f>IF(N167="zákl. přenesená",J167,0)</f>
        <v>0</v>
      </c>
      <c r="BH167" s="200">
        <f>IF(N167="sníž. přenesená",J167,0)</f>
        <v>0</v>
      </c>
      <c r="BI167" s="200">
        <f>IF(N167="nulová",J167,0)</f>
        <v>0</v>
      </c>
      <c r="BJ167" s="16" t="s">
        <v>91</v>
      </c>
      <c r="BK167" s="200">
        <f>ROUND(I167*H167,2)</f>
        <v>0</v>
      </c>
      <c r="BL167" s="16" t="s">
        <v>147</v>
      </c>
      <c r="BM167" s="199" t="s">
        <v>875</v>
      </c>
    </row>
    <row r="168" spans="1:65" s="13" customFormat="1" ht="12">
      <c r="B168" s="201"/>
      <c r="C168" s="202"/>
      <c r="D168" s="203" t="s">
        <v>149</v>
      </c>
      <c r="E168" s="204" t="s">
        <v>1</v>
      </c>
      <c r="F168" s="205" t="s">
        <v>876</v>
      </c>
      <c r="G168" s="202"/>
      <c r="H168" s="206">
        <v>0.68</v>
      </c>
      <c r="I168" s="207"/>
      <c r="J168" s="202"/>
      <c r="K168" s="190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149</v>
      </c>
      <c r="AU168" s="212" t="s">
        <v>94</v>
      </c>
      <c r="AV168" s="13" t="s">
        <v>94</v>
      </c>
      <c r="AW168" s="13" t="s">
        <v>40</v>
      </c>
      <c r="AX168" s="13" t="s">
        <v>91</v>
      </c>
      <c r="AY168" s="212" t="s">
        <v>141</v>
      </c>
    </row>
    <row r="169" spans="1:65" s="2" customFormat="1" ht="16.5" customHeight="1">
      <c r="A169" s="34"/>
      <c r="B169" s="35"/>
      <c r="C169" s="188" t="s">
        <v>247</v>
      </c>
      <c r="D169" s="188" t="s">
        <v>143</v>
      </c>
      <c r="E169" s="189" t="s">
        <v>538</v>
      </c>
      <c r="F169" s="190" t="s">
        <v>539</v>
      </c>
      <c r="G169" s="191" t="s">
        <v>228</v>
      </c>
      <c r="H169" s="192">
        <v>1E-3</v>
      </c>
      <c r="I169" s="193"/>
      <c r="J169" s="194">
        <f>ROUND(I169*H169,2)</f>
        <v>0</v>
      </c>
      <c r="K169" s="190" t="s">
        <v>1034</v>
      </c>
      <c r="L169" s="39"/>
      <c r="M169" s="195" t="s">
        <v>1</v>
      </c>
      <c r="N169" s="196" t="s">
        <v>48</v>
      </c>
      <c r="O169" s="71"/>
      <c r="P169" s="197">
        <f>O169*H169</f>
        <v>0</v>
      </c>
      <c r="Q169" s="197">
        <v>1.0506</v>
      </c>
      <c r="R169" s="197">
        <f>Q169*H169</f>
        <v>1.0506000000000001E-3</v>
      </c>
      <c r="S169" s="197">
        <v>0</v>
      </c>
      <c r="T169" s="19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147</v>
      </c>
      <c r="AT169" s="199" t="s">
        <v>143</v>
      </c>
      <c r="AU169" s="199" t="s">
        <v>94</v>
      </c>
      <c r="AY169" s="16" t="s">
        <v>141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6" t="s">
        <v>91</v>
      </c>
      <c r="BK169" s="200">
        <f>ROUND(I169*H169,2)</f>
        <v>0</v>
      </c>
      <c r="BL169" s="16" t="s">
        <v>147</v>
      </c>
      <c r="BM169" s="199" t="s">
        <v>877</v>
      </c>
    </row>
    <row r="170" spans="1:65" s="13" customFormat="1">
      <c r="B170" s="201"/>
      <c r="C170" s="202"/>
      <c r="D170" s="203" t="s">
        <v>149</v>
      </c>
      <c r="E170" s="204" t="s">
        <v>1</v>
      </c>
      <c r="F170" s="205" t="s">
        <v>878</v>
      </c>
      <c r="G170" s="202"/>
      <c r="H170" s="206">
        <v>1E-3</v>
      </c>
      <c r="I170" s="207"/>
      <c r="J170" s="202"/>
      <c r="K170" s="202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149</v>
      </c>
      <c r="AU170" s="212" t="s">
        <v>94</v>
      </c>
      <c r="AV170" s="13" t="s">
        <v>94</v>
      </c>
      <c r="AW170" s="13" t="s">
        <v>40</v>
      </c>
      <c r="AX170" s="13" t="s">
        <v>91</v>
      </c>
      <c r="AY170" s="212" t="s">
        <v>141</v>
      </c>
    </row>
    <row r="171" spans="1:65" s="12" customFormat="1" ht="22.9" customHeight="1">
      <c r="B171" s="172"/>
      <c r="C171" s="173"/>
      <c r="D171" s="174" t="s">
        <v>82</v>
      </c>
      <c r="E171" s="186" t="s">
        <v>167</v>
      </c>
      <c r="F171" s="186" t="s">
        <v>298</v>
      </c>
      <c r="G171" s="173"/>
      <c r="H171" s="173"/>
      <c r="I171" s="176"/>
      <c r="J171" s="187">
        <f>BK171</f>
        <v>0</v>
      </c>
      <c r="K171" s="173"/>
      <c r="L171" s="178"/>
      <c r="M171" s="179"/>
      <c r="N171" s="180"/>
      <c r="O171" s="180"/>
      <c r="P171" s="181">
        <f>SUM(P172:P193)</f>
        <v>0</v>
      </c>
      <c r="Q171" s="180"/>
      <c r="R171" s="181">
        <f>SUM(R172:R193)</f>
        <v>51.682679999999998</v>
      </c>
      <c r="S171" s="180"/>
      <c r="T171" s="182">
        <f>SUM(T172:T193)</f>
        <v>0</v>
      </c>
      <c r="AR171" s="183" t="s">
        <v>91</v>
      </c>
      <c r="AT171" s="184" t="s">
        <v>82</v>
      </c>
      <c r="AU171" s="184" t="s">
        <v>91</v>
      </c>
      <c r="AY171" s="183" t="s">
        <v>141</v>
      </c>
      <c r="BK171" s="185">
        <f>SUM(BK172:BK193)</f>
        <v>0</v>
      </c>
    </row>
    <row r="172" spans="1:65" s="2" customFormat="1" ht="16.5" customHeight="1">
      <c r="A172" s="34"/>
      <c r="B172" s="35"/>
      <c r="C172" s="188" t="s">
        <v>7</v>
      </c>
      <c r="D172" s="188" t="s">
        <v>143</v>
      </c>
      <c r="E172" s="189" t="s">
        <v>542</v>
      </c>
      <c r="F172" s="190" t="s">
        <v>543</v>
      </c>
      <c r="G172" s="191" t="s">
        <v>146</v>
      </c>
      <c r="H172" s="192">
        <v>25</v>
      </c>
      <c r="I172" s="193"/>
      <c r="J172" s="194">
        <f>ROUND(I172*H172,2)</f>
        <v>0</v>
      </c>
      <c r="K172" s="190" t="s">
        <v>1034</v>
      </c>
      <c r="L172" s="39"/>
      <c r="M172" s="195" t="s">
        <v>1</v>
      </c>
      <c r="N172" s="196" t="s">
        <v>48</v>
      </c>
      <c r="O172" s="71"/>
      <c r="P172" s="197">
        <f>O172*H172</f>
        <v>0</v>
      </c>
      <c r="Q172" s="197">
        <v>0</v>
      </c>
      <c r="R172" s="197">
        <f>Q172*H172</f>
        <v>0</v>
      </c>
      <c r="S172" s="197">
        <v>0</v>
      </c>
      <c r="T172" s="19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9" t="s">
        <v>147</v>
      </c>
      <c r="AT172" s="199" t="s">
        <v>143</v>
      </c>
      <c r="AU172" s="199" t="s">
        <v>94</v>
      </c>
      <c r="AY172" s="16" t="s">
        <v>141</v>
      </c>
      <c r="BE172" s="200">
        <f>IF(N172="základní",J172,0)</f>
        <v>0</v>
      </c>
      <c r="BF172" s="200">
        <f>IF(N172="snížená",J172,0)</f>
        <v>0</v>
      </c>
      <c r="BG172" s="200">
        <f>IF(N172="zákl. přenesená",J172,0)</f>
        <v>0</v>
      </c>
      <c r="BH172" s="200">
        <f>IF(N172="sníž. přenesená",J172,0)</f>
        <v>0</v>
      </c>
      <c r="BI172" s="200">
        <f>IF(N172="nulová",J172,0)</f>
        <v>0</v>
      </c>
      <c r="BJ172" s="16" t="s">
        <v>91</v>
      </c>
      <c r="BK172" s="200">
        <f>ROUND(I172*H172,2)</f>
        <v>0</v>
      </c>
      <c r="BL172" s="16" t="s">
        <v>147</v>
      </c>
      <c r="BM172" s="199" t="s">
        <v>879</v>
      </c>
    </row>
    <row r="173" spans="1:65" s="13" customFormat="1">
      <c r="B173" s="201"/>
      <c r="C173" s="202"/>
      <c r="D173" s="203" t="s">
        <v>149</v>
      </c>
      <c r="E173" s="204" t="s">
        <v>1</v>
      </c>
      <c r="F173" s="205" t="s">
        <v>880</v>
      </c>
      <c r="G173" s="202"/>
      <c r="H173" s="206">
        <v>25</v>
      </c>
      <c r="I173" s="207"/>
      <c r="J173" s="202"/>
      <c r="K173" s="202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149</v>
      </c>
      <c r="AU173" s="212" t="s">
        <v>94</v>
      </c>
      <c r="AV173" s="13" t="s">
        <v>94</v>
      </c>
      <c r="AW173" s="13" t="s">
        <v>40</v>
      </c>
      <c r="AX173" s="13" t="s">
        <v>91</v>
      </c>
      <c r="AY173" s="212" t="s">
        <v>141</v>
      </c>
    </row>
    <row r="174" spans="1:65" s="2" customFormat="1" ht="16.5" customHeight="1">
      <c r="A174" s="34"/>
      <c r="B174" s="35"/>
      <c r="C174" s="188" t="s">
        <v>258</v>
      </c>
      <c r="D174" s="188" t="s">
        <v>143</v>
      </c>
      <c r="E174" s="189" t="s">
        <v>546</v>
      </c>
      <c r="F174" s="190" t="s">
        <v>547</v>
      </c>
      <c r="G174" s="191" t="s">
        <v>146</v>
      </c>
      <c r="H174" s="192">
        <v>25</v>
      </c>
      <c r="I174" s="193"/>
      <c r="J174" s="194">
        <f>ROUND(I174*H174,2)</f>
        <v>0</v>
      </c>
      <c r="K174" s="190" t="s">
        <v>1034</v>
      </c>
      <c r="L174" s="39"/>
      <c r="M174" s="195" t="s">
        <v>1</v>
      </c>
      <c r="N174" s="196" t="s">
        <v>48</v>
      </c>
      <c r="O174" s="71"/>
      <c r="P174" s="197">
        <f>O174*H174</f>
        <v>0</v>
      </c>
      <c r="Q174" s="197">
        <v>0</v>
      </c>
      <c r="R174" s="197">
        <f>Q174*H174</f>
        <v>0</v>
      </c>
      <c r="S174" s="197">
        <v>0</v>
      </c>
      <c r="T174" s="19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9" t="s">
        <v>147</v>
      </c>
      <c r="AT174" s="199" t="s">
        <v>143</v>
      </c>
      <c r="AU174" s="199" t="s">
        <v>94</v>
      </c>
      <c r="AY174" s="16" t="s">
        <v>141</v>
      </c>
      <c r="BE174" s="200">
        <f>IF(N174="základní",J174,0)</f>
        <v>0</v>
      </c>
      <c r="BF174" s="200">
        <f>IF(N174="snížená",J174,0)</f>
        <v>0</v>
      </c>
      <c r="BG174" s="200">
        <f>IF(N174="zákl. přenesená",J174,0)</f>
        <v>0</v>
      </c>
      <c r="BH174" s="200">
        <f>IF(N174="sníž. přenesená",J174,0)</f>
        <v>0</v>
      </c>
      <c r="BI174" s="200">
        <f>IF(N174="nulová",J174,0)</f>
        <v>0</v>
      </c>
      <c r="BJ174" s="16" t="s">
        <v>91</v>
      </c>
      <c r="BK174" s="200">
        <f>ROUND(I174*H174,2)</f>
        <v>0</v>
      </c>
      <c r="BL174" s="16" t="s">
        <v>147</v>
      </c>
      <c r="BM174" s="199" t="s">
        <v>881</v>
      </c>
    </row>
    <row r="175" spans="1:65" s="13" customFormat="1">
      <c r="B175" s="201"/>
      <c r="C175" s="202"/>
      <c r="D175" s="203" t="s">
        <v>149</v>
      </c>
      <c r="E175" s="204" t="s">
        <v>1</v>
      </c>
      <c r="F175" s="205" t="s">
        <v>880</v>
      </c>
      <c r="G175" s="202"/>
      <c r="H175" s="206">
        <v>25</v>
      </c>
      <c r="I175" s="207"/>
      <c r="J175" s="202"/>
      <c r="K175" s="202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149</v>
      </c>
      <c r="AU175" s="212" t="s">
        <v>94</v>
      </c>
      <c r="AV175" s="13" t="s">
        <v>94</v>
      </c>
      <c r="AW175" s="13" t="s">
        <v>40</v>
      </c>
      <c r="AX175" s="13" t="s">
        <v>91</v>
      </c>
      <c r="AY175" s="212" t="s">
        <v>141</v>
      </c>
    </row>
    <row r="176" spans="1:65" s="2" customFormat="1" ht="16.5" customHeight="1">
      <c r="A176" s="34"/>
      <c r="B176" s="35"/>
      <c r="C176" s="188" t="s">
        <v>265</v>
      </c>
      <c r="D176" s="188" t="s">
        <v>143</v>
      </c>
      <c r="E176" s="189" t="s">
        <v>300</v>
      </c>
      <c r="F176" s="190" t="s">
        <v>301</v>
      </c>
      <c r="G176" s="191" t="s">
        <v>146</v>
      </c>
      <c r="H176" s="192">
        <v>84.9</v>
      </c>
      <c r="I176" s="193"/>
      <c r="J176" s="194">
        <f>ROUND(I176*H176,2)</f>
        <v>0</v>
      </c>
      <c r="K176" s="190" t="s">
        <v>1034</v>
      </c>
      <c r="L176" s="39"/>
      <c r="M176" s="195" t="s">
        <v>1</v>
      </c>
      <c r="N176" s="196" t="s">
        <v>48</v>
      </c>
      <c r="O176" s="71"/>
      <c r="P176" s="197">
        <f>O176*H176</f>
        <v>0</v>
      </c>
      <c r="Q176" s="197">
        <v>0.32400000000000001</v>
      </c>
      <c r="R176" s="197">
        <f>Q176*H176</f>
        <v>27.507600000000004</v>
      </c>
      <c r="S176" s="197">
        <v>0</v>
      </c>
      <c r="T176" s="19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9" t="s">
        <v>147</v>
      </c>
      <c r="AT176" s="199" t="s">
        <v>143</v>
      </c>
      <c r="AU176" s="199" t="s">
        <v>94</v>
      </c>
      <c r="AY176" s="16" t="s">
        <v>141</v>
      </c>
      <c r="BE176" s="200">
        <f>IF(N176="základní",J176,0)</f>
        <v>0</v>
      </c>
      <c r="BF176" s="200">
        <f>IF(N176="snížená",J176,0)</f>
        <v>0</v>
      </c>
      <c r="BG176" s="200">
        <f>IF(N176="zákl. přenesená",J176,0)</f>
        <v>0</v>
      </c>
      <c r="BH176" s="200">
        <f>IF(N176="sníž. přenesená",J176,0)</f>
        <v>0</v>
      </c>
      <c r="BI176" s="200">
        <f>IF(N176="nulová",J176,0)</f>
        <v>0</v>
      </c>
      <c r="BJ176" s="16" t="s">
        <v>91</v>
      </c>
      <c r="BK176" s="200">
        <f>ROUND(I176*H176,2)</f>
        <v>0</v>
      </c>
      <c r="BL176" s="16" t="s">
        <v>147</v>
      </c>
      <c r="BM176" s="199" t="s">
        <v>882</v>
      </c>
    </row>
    <row r="177" spans="1:65" s="13" customFormat="1">
      <c r="B177" s="201"/>
      <c r="C177" s="202"/>
      <c r="D177" s="203" t="s">
        <v>149</v>
      </c>
      <c r="E177" s="204" t="s">
        <v>1</v>
      </c>
      <c r="F177" s="205" t="s">
        <v>883</v>
      </c>
      <c r="G177" s="202"/>
      <c r="H177" s="206">
        <v>84.9</v>
      </c>
      <c r="I177" s="207"/>
      <c r="J177" s="202"/>
      <c r="K177" s="202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149</v>
      </c>
      <c r="AU177" s="212" t="s">
        <v>94</v>
      </c>
      <c r="AV177" s="13" t="s">
        <v>94</v>
      </c>
      <c r="AW177" s="13" t="s">
        <v>40</v>
      </c>
      <c r="AX177" s="13" t="s">
        <v>91</v>
      </c>
      <c r="AY177" s="212" t="s">
        <v>141</v>
      </c>
    </row>
    <row r="178" spans="1:65" s="2" customFormat="1" ht="16.5" customHeight="1">
      <c r="A178" s="34"/>
      <c r="B178" s="35"/>
      <c r="C178" s="224" t="s">
        <v>270</v>
      </c>
      <c r="D178" s="224" t="s">
        <v>237</v>
      </c>
      <c r="E178" s="225" t="s">
        <v>305</v>
      </c>
      <c r="F178" s="226" t="s">
        <v>306</v>
      </c>
      <c r="G178" s="227" t="s">
        <v>228</v>
      </c>
      <c r="H178" s="228">
        <v>22.922999999999998</v>
      </c>
      <c r="I178" s="229"/>
      <c r="J178" s="230">
        <f>ROUND(I178*H178,2)</f>
        <v>0</v>
      </c>
      <c r="K178" s="226" t="s">
        <v>1035</v>
      </c>
      <c r="L178" s="231"/>
      <c r="M178" s="232" t="s">
        <v>1</v>
      </c>
      <c r="N178" s="233" t="s">
        <v>48</v>
      </c>
      <c r="O178" s="71"/>
      <c r="P178" s="197">
        <f>O178*H178</f>
        <v>0</v>
      </c>
      <c r="Q178" s="197">
        <v>1</v>
      </c>
      <c r="R178" s="197">
        <f>Q178*H178</f>
        <v>22.922999999999998</v>
      </c>
      <c r="S178" s="197">
        <v>0</v>
      </c>
      <c r="T178" s="19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9" t="s">
        <v>183</v>
      </c>
      <c r="AT178" s="199" t="s">
        <v>237</v>
      </c>
      <c r="AU178" s="199" t="s">
        <v>94</v>
      </c>
      <c r="AY178" s="16" t="s">
        <v>141</v>
      </c>
      <c r="BE178" s="200">
        <f>IF(N178="základní",J178,0)</f>
        <v>0</v>
      </c>
      <c r="BF178" s="200">
        <f>IF(N178="snížená",J178,0)</f>
        <v>0</v>
      </c>
      <c r="BG178" s="200">
        <f>IF(N178="zákl. přenesená",J178,0)</f>
        <v>0</v>
      </c>
      <c r="BH178" s="200">
        <f>IF(N178="sníž. přenesená",J178,0)</f>
        <v>0</v>
      </c>
      <c r="BI178" s="200">
        <f>IF(N178="nulová",J178,0)</f>
        <v>0</v>
      </c>
      <c r="BJ178" s="16" t="s">
        <v>91</v>
      </c>
      <c r="BK178" s="200">
        <f>ROUND(I178*H178,2)</f>
        <v>0</v>
      </c>
      <c r="BL178" s="16" t="s">
        <v>147</v>
      </c>
      <c r="BM178" s="199" t="s">
        <v>884</v>
      </c>
    </row>
    <row r="179" spans="1:65" s="13" customFormat="1">
      <c r="B179" s="201"/>
      <c r="C179" s="202"/>
      <c r="D179" s="203" t="s">
        <v>149</v>
      </c>
      <c r="E179" s="204" t="s">
        <v>1</v>
      </c>
      <c r="F179" s="205" t="s">
        <v>885</v>
      </c>
      <c r="G179" s="202"/>
      <c r="H179" s="206">
        <v>22.922999999999998</v>
      </c>
      <c r="I179" s="207"/>
      <c r="J179" s="202"/>
      <c r="K179" s="202"/>
      <c r="L179" s="208"/>
      <c r="M179" s="209"/>
      <c r="N179" s="210"/>
      <c r="O179" s="210"/>
      <c r="P179" s="210"/>
      <c r="Q179" s="210"/>
      <c r="R179" s="210"/>
      <c r="S179" s="210"/>
      <c r="T179" s="211"/>
      <c r="AT179" s="212" t="s">
        <v>149</v>
      </c>
      <c r="AU179" s="212" t="s">
        <v>94</v>
      </c>
      <c r="AV179" s="13" t="s">
        <v>94</v>
      </c>
      <c r="AW179" s="13" t="s">
        <v>40</v>
      </c>
      <c r="AX179" s="13" t="s">
        <v>91</v>
      </c>
      <c r="AY179" s="212" t="s">
        <v>141</v>
      </c>
    </row>
    <row r="180" spans="1:65" s="2" customFormat="1" ht="16.5" customHeight="1">
      <c r="A180" s="34"/>
      <c r="B180" s="35"/>
      <c r="C180" s="188" t="s">
        <v>276</v>
      </c>
      <c r="D180" s="188" t="s">
        <v>143</v>
      </c>
      <c r="E180" s="189" t="s">
        <v>552</v>
      </c>
      <c r="F180" s="190" t="s">
        <v>553</v>
      </c>
      <c r="G180" s="191" t="s">
        <v>146</v>
      </c>
      <c r="H180" s="192">
        <v>25</v>
      </c>
      <c r="I180" s="193"/>
      <c r="J180" s="194">
        <f>ROUND(I180*H180,2)</f>
        <v>0</v>
      </c>
      <c r="K180" s="190" t="s">
        <v>1034</v>
      </c>
      <c r="L180" s="39"/>
      <c r="M180" s="195" t="s">
        <v>1</v>
      </c>
      <c r="N180" s="196" t="s">
        <v>48</v>
      </c>
      <c r="O180" s="71"/>
      <c r="P180" s="197">
        <f>O180*H180</f>
        <v>0</v>
      </c>
      <c r="Q180" s="197">
        <v>0</v>
      </c>
      <c r="R180" s="197">
        <f>Q180*H180</f>
        <v>0</v>
      </c>
      <c r="S180" s="197">
        <v>0</v>
      </c>
      <c r="T180" s="19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9" t="s">
        <v>147</v>
      </c>
      <c r="AT180" s="199" t="s">
        <v>143</v>
      </c>
      <c r="AU180" s="199" t="s">
        <v>94</v>
      </c>
      <c r="AY180" s="16" t="s">
        <v>141</v>
      </c>
      <c r="BE180" s="200">
        <f>IF(N180="základní",J180,0)</f>
        <v>0</v>
      </c>
      <c r="BF180" s="200">
        <f>IF(N180="snížená",J180,0)</f>
        <v>0</v>
      </c>
      <c r="BG180" s="200">
        <f>IF(N180="zákl. přenesená",J180,0)</f>
        <v>0</v>
      </c>
      <c r="BH180" s="200">
        <f>IF(N180="sníž. přenesená",J180,0)</f>
        <v>0</v>
      </c>
      <c r="BI180" s="200">
        <f>IF(N180="nulová",J180,0)</f>
        <v>0</v>
      </c>
      <c r="BJ180" s="16" t="s">
        <v>91</v>
      </c>
      <c r="BK180" s="200">
        <f>ROUND(I180*H180,2)</f>
        <v>0</v>
      </c>
      <c r="BL180" s="16" t="s">
        <v>147</v>
      </c>
      <c r="BM180" s="199" t="s">
        <v>886</v>
      </c>
    </row>
    <row r="181" spans="1:65" s="13" customFormat="1">
      <c r="B181" s="201"/>
      <c r="C181" s="202"/>
      <c r="D181" s="203" t="s">
        <v>149</v>
      </c>
      <c r="E181" s="204" t="s">
        <v>1</v>
      </c>
      <c r="F181" s="205" t="s">
        <v>880</v>
      </c>
      <c r="G181" s="202"/>
      <c r="H181" s="206">
        <v>25</v>
      </c>
      <c r="I181" s="207"/>
      <c r="J181" s="202"/>
      <c r="K181" s="202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149</v>
      </c>
      <c r="AU181" s="212" t="s">
        <v>94</v>
      </c>
      <c r="AV181" s="13" t="s">
        <v>94</v>
      </c>
      <c r="AW181" s="13" t="s">
        <v>40</v>
      </c>
      <c r="AX181" s="13" t="s">
        <v>91</v>
      </c>
      <c r="AY181" s="212" t="s">
        <v>141</v>
      </c>
    </row>
    <row r="182" spans="1:65" s="2" customFormat="1" ht="16.5" customHeight="1">
      <c r="A182" s="34"/>
      <c r="B182" s="35"/>
      <c r="C182" s="188" t="s">
        <v>280</v>
      </c>
      <c r="D182" s="188" t="s">
        <v>143</v>
      </c>
      <c r="E182" s="189" t="s">
        <v>555</v>
      </c>
      <c r="F182" s="190" t="s">
        <v>556</v>
      </c>
      <c r="G182" s="191" t="s">
        <v>146</v>
      </c>
      <c r="H182" s="192">
        <v>25</v>
      </c>
      <c r="I182" s="193"/>
      <c r="J182" s="194">
        <f>ROUND(I182*H182,2)</f>
        <v>0</v>
      </c>
      <c r="K182" s="190" t="s">
        <v>1034</v>
      </c>
      <c r="L182" s="39"/>
      <c r="M182" s="195" t="s">
        <v>1</v>
      </c>
      <c r="N182" s="196" t="s">
        <v>48</v>
      </c>
      <c r="O182" s="71"/>
      <c r="P182" s="197">
        <f>O182*H182</f>
        <v>0</v>
      </c>
      <c r="Q182" s="197">
        <v>0</v>
      </c>
      <c r="R182" s="197">
        <f>Q182*H182</f>
        <v>0</v>
      </c>
      <c r="S182" s="197">
        <v>0</v>
      </c>
      <c r="T182" s="19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9" t="s">
        <v>147</v>
      </c>
      <c r="AT182" s="199" t="s">
        <v>143</v>
      </c>
      <c r="AU182" s="199" t="s">
        <v>94</v>
      </c>
      <c r="AY182" s="16" t="s">
        <v>141</v>
      </c>
      <c r="BE182" s="200">
        <f>IF(N182="základní",J182,0)</f>
        <v>0</v>
      </c>
      <c r="BF182" s="200">
        <f>IF(N182="snížená",J182,0)</f>
        <v>0</v>
      </c>
      <c r="BG182" s="200">
        <f>IF(N182="zákl. přenesená",J182,0)</f>
        <v>0</v>
      </c>
      <c r="BH182" s="200">
        <f>IF(N182="sníž. přenesená",J182,0)</f>
        <v>0</v>
      </c>
      <c r="BI182" s="200">
        <f>IF(N182="nulová",J182,0)</f>
        <v>0</v>
      </c>
      <c r="BJ182" s="16" t="s">
        <v>91</v>
      </c>
      <c r="BK182" s="200">
        <f>ROUND(I182*H182,2)</f>
        <v>0</v>
      </c>
      <c r="BL182" s="16" t="s">
        <v>147</v>
      </c>
      <c r="BM182" s="199" t="s">
        <v>887</v>
      </c>
    </row>
    <row r="183" spans="1:65" s="13" customFormat="1">
      <c r="B183" s="201"/>
      <c r="C183" s="202"/>
      <c r="D183" s="203" t="s">
        <v>149</v>
      </c>
      <c r="E183" s="204" t="s">
        <v>1</v>
      </c>
      <c r="F183" s="205" t="s">
        <v>880</v>
      </c>
      <c r="G183" s="202"/>
      <c r="H183" s="206">
        <v>25</v>
      </c>
      <c r="I183" s="207"/>
      <c r="J183" s="202"/>
      <c r="K183" s="202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149</v>
      </c>
      <c r="AU183" s="212" t="s">
        <v>94</v>
      </c>
      <c r="AV183" s="13" t="s">
        <v>94</v>
      </c>
      <c r="AW183" s="13" t="s">
        <v>40</v>
      </c>
      <c r="AX183" s="13" t="s">
        <v>91</v>
      </c>
      <c r="AY183" s="212" t="s">
        <v>141</v>
      </c>
    </row>
    <row r="184" spans="1:65" s="2" customFormat="1" ht="21.75" customHeight="1">
      <c r="A184" s="34"/>
      <c r="B184" s="35"/>
      <c r="C184" s="188" t="s">
        <v>284</v>
      </c>
      <c r="D184" s="188" t="s">
        <v>143</v>
      </c>
      <c r="E184" s="189" t="s">
        <v>558</v>
      </c>
      <c r="F184" s="190" t="s">
        <v>559</v>
      </c>
      <c r="G184" s="191" t="s">
        <v>146</v>
      </c>
      <c r="H184" s="192">
        <v>25</v>
      </c>
      <c r="I184" s="193"/>
      <c r="J184" s="194">
        <f>ROUND(I184*H184,2)</f>
        <v>0</v>
      </c>
      <c r="K184" s="190" t="s">
        <v>1034</v>
      </c>
      <c r="L184" s="39"/>
      <c r="M184" s="195" t="s">
        <v>1</v>
      </c>
      <c r="N184" s="196" t="s">
        <v>48</v>
      </c>
      <c r="O184" s="71"/>
      <c r="P184" s="197">
        <f>O184*H184</f>
        <v>0</v>
      </c>
      <c r="Q184" s="197">
        <v>0</v>
      </c>
      <c r="R184" s="197">
        <f>Q184*H184</f>
        <v>0</v>
      </c>
      <c r="S184" s="197">
        <v>0</v>
      </c>
      <c r="T184" s="19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9" t="s">
        <v>147</v>
      </c>
      <c r="AT184" s="199" t="s">
        <v>143</v>
      </c>
      <c r="AU184" s="199" t="s">
        <v>94</v>
      </c>
      <c r="AY184" s="16" t="s">
        <v>141</v>
      </c>
      <c r="BE184" s="200">
        <f>IF(N184="základní",J184,0)</f>
        <v>0</v>
      </c>
      <c r="BF184" s="200">
        <f>IF(N184="snížená",J184,0)</f>
        <v>0</v>
      </c>
      <c r="BG184" s="200">
        <f>IF(N184="zákl. přenesená",J184,0)</f>
        <v>0</v>
      </c>
      <c r="BH184" s="200">
        <f>IF(N184="sníž. přenesená",J184,0)</f>
        <v>0</v>
      </c>
      <c r="BI184" s="200">
        <f>IF(N184="nulová",J184,0)</f>
        <v>0</v>
      </c>
      <c r="BJ184" s="16" t="s">
        <v>91</v>
      </c>
      <c r="BK184" s="200">
        <f>ROUND(I184*H184,2)</f>
        <v>0</v>
      </c>
      <c r="BL184" s="16" t="s">
        <v>147</v>
      </c>
      <c r="BM184" s="199" t="s">
        <v>888</v>
      </c>
    </row>
    <row r="185" spans="1:65" s="13" customFormat="1">
      <c r="B185" s="201"/>
      <c r="C185" s="202"/>
      <c r="D185" s="203" t="s">
        <v>149</v>
      </c>
      <c r="E185" s="204" t="s">
        <v>1</v>
      </c>
      <c r="F185" s="205" t="s">
        <v>880</v>
      </c>
      <c r="G185" s="202"/>
      <c r="H185" s="206">
        <v>25</v>
      </c>
      <c r="I185" s="207"/>
      <c r="J185" s="202"/>
      <c r="K185" s="202"/>
      <c r="L185" s="208"/>
      <c r="M185" s="209"/>
      <c r="N185" s="210"/>
      <c r="O185" s="210"/>
      <c r="P185" s="210"/>
      <c r="Q185" s="210"/>
      <c r="R185" s="210"/>
      <c r="S185" s="210"/>
      <c r="T185" s="211"/>
      <c r="AT185" s="212" t="s">
        <v>149</v>
      </c>
      <c r="AU185" s="212" t="s">
        <v>94</v>
      </c>
      <c r="AV185" s="13" t="s">
        <v>94</v>
      </c>
      <c r="AW185" s="13" t="s">
        <v>40</v>
      </c>
      <c r="AX185" s="13" t="s">
        <v>91</v>
      </c>
      <c r="AY185" s="212" t="s">
        <v>141</v>
      </c>
    </row>
    <row r="186" spans="1:65" s="2" customFormat="1" ht="16.5" customHeight="1">
      <c r="A186" s="34"/>
      <c r="B186" s="35"/>
      <c r="C186" s="188" t="s">
        <v>289</v>
      </c>
      <c r="D186" s="188" t="s">
        <v>143</v>
      </c>
      <c r="E186" s="189" t="s">
        <v>561</v>
      </c>
      <c r="F186" s="190" t="s">
        <v>562</v>
      </c>
      <c r="G186" s="191" t="s">
        <v>146</v>
      </c>
      <c r="H186" s="192">
        <v>25</v>
      </c>
      <c r="I186" s="193"/>
      <c r="J186" s="194">
        <f>ROUND(I186*H186,2)</f>
        <v>0</v>
      </c>
      <c r="K186" s="190" t="s">
        <v>1034</v>
      </c>
      <c r="L186" s="39"/>
      <c r="M186" s="195" t="s">
        <v>1</v>
      </c>
      <c r="N186" s="196" t="s">
        <v>48</v>
      </c>
      <c r="O186" s="71"/>
      <c r="P186" s="197">
        <f>O186*H186</f>
        <v>0</v>
      </c>
      <c r="Q186" s="197">
        <v>0</v>
      </c>
      <c r="R186" s="197">
        <f>Q186*H186</f>
        <v>0</v>
      </c>
      <c r="S186" s="197">
        <v>0</v>
      </c>
      <c r="T186" s="19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9" t="s">
        <v>147</v>
      </c>
      <c r="AT186" s="199" t="s">
        <v>143</v>
      </c>
      <c r="AU186" s="199" t="s">
        <v>94</v>
      </c>
      <c r="AY186" s="16" t="s">
        <v>141</v>
      </c>
      <c r="BE186" s="200">
        <f>IF(N186="základní",J186,0)</f>
        <v>0</v>
      </c>
      <c r="BF186" s="200">
        <f>IF(N186="snížená",J186,0)</f>
        <v>0</v>
      </c>
      <c r="BG186" s="200">
        <f>IF(N186="zákl. přenesená",J186,0)</f>
        <v>0</v>
      </c>
      <c r="BH186" s="200">
        <f>IF(N186="sníž. přenesená",J186,0)</f>
        <v>0</v>
      </c>
      <c r="BI186" s="200">
        <f>IF(N186="nulová",J186,0)</f>
        <v>0</v>
      </c>
      <c r="BJ186" s="16" t="s">
        <v>91</v>
      </c>
      <c r="BK186" s="200">
        <f>ROUND(I186*H186,2)</f>
        <v>0</v>
      </c>
      <c r="BL186" s="16" t="s">
        <v>147</v>
      </c>
      <c r="BM186" s="199" t="s">
        <v>889</v>
      </c>
    </row>
    <row r="187" spans="1:65" s="13" customFormat="1">
      <c r="B187" s="201"/>
      <c r="C187" s="202"/>
      <c r="D187" s="203" t="s">
        <v>149</v>
      </c>
      <c r="E187" s="204" t="s">
        <v>1</v>
      </c>
      <c r="F187" s="205" t="s">
        <v>880</v>
      </c>
      <c r="G187" s="202"/>
      <c r="H187" s="206">
        <v>25</v>
      </c>
      <c r="I187" s="207"/>
      <c r="J187" s="202"/>
      <c r="K187" s="202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149</v>
      </c>
      <c r="AU187" s="212" t="s">
        <v>94</v>
      </c>
      <c r="AV187" s="13" t="s">
        <v>94</v>
      </c>
      <c r="AW187" s="13" t="s">
        <v>40</v>
      </c>
      <c r="AX187" s="13" t="s">
        <v>91</v>
      </c>
      <c r="AY187" s="212" t="s">
        <v>141</v>
      </c>
    </row>
    <row r="188" spans="1:65" s="2" customFormat="1" ht="16.5" customHeight="1">
      <c r="A188" s="34"/>
      <c r="B188" s="35"/>
      <c r="C188" s="188" t="s">
        <v>293</v>
      </c>
      <c r="D188" s="188" t="s">
        <v>143</v>
      </c>
      <c r="E188" s="189" t="s">
        <v>564</v>
      </c>
      <c r="F188" s="190" t="s">
        <v>565</v>
      </c>
      <c r="G188" s="191" t="s">
        <v>146</v>
      </c>
      <c r="H188" s="192">
        <v>25</v>
      </c>
      <c r="I188" s="193"/>
      <c r="J188" s="194">
        <f>ROUND(I188*H188,2)</f>
        <v>0</v>
      </c>
      <c r="K188" s="190" t="s">
        <v>1034</v>
      </c>
      <c r="L188" s="39"/>
      <c r="M188" s="195" t="s">
        <v>1</v>
      </c>
      <c r="N188" s="196" t="s">
        <v>48</v>
      </c>
      <c r="O188" s="71"/>
      <c r="P188" s="197">
        <f>O188*H188</f>
        <v>0</v>
      </c>
      <c r="Q188" s="197">
        <v>0</v>
      </c>
      <c r="R188" s="197">
        <f>Q188*H188</f>
        <v>0</v>
      </c>
      <c r="S188" s="197">
        <v>0</v>
      </c>
      <c r="T188" s="19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9" t="s">
        <v>147</v>
      </c>
      <c r="AT188" s="199" t="s">
        <v>143</v>
      </c>
      <c r="AU188" s="199" t="s">
        <v>94</v>
      </c>
      <c r="AY188" s="16" t="s">
        <v>141</v>
      </c>
      <c r="BE188" s="200">
        <f>IF(N188="základní",J188,0)</f>
        <v>0</v>
      </c>
      <c r="BF188" s="200">
        <f>IF(N188="snížená",J188,0)</f>
        <v>0</v>
      </c>
      <c r="BG188" s="200">
        <f>IF(N188="zákl. přenesená",J188,0)</f>
        <v>0</v>
      </c>
      <c r="BH188" s="200">
        <f>IF(N188="sníž. přenesená",J188,0)</f>
        <v>0</v>
      </c>
      <c r="BI188" s="200">
        <f>IF(N188="nulová",J188,0)</f>
        <v>0</v>
      </c>
      <c r="BJ188" s="16" t="s">
        <v>91</v>
      </c>
      <c r="BK188" s="200">
        <f>ROUND(I188*H188,2)</f>
        <v>0</v>
      </c>
      <c r="BL188" s="16" t="s">
        <v>147</v>
      </c>
      <c r="BM188" s="199" t="s">
        <v>890</v>
      </c>
    </row>
    <row r="189" spans="1:65" s="13" customFormat="1">
      <c r="B189" s="201"/>
      <c r="C189" s="202"/>
      <c r="D189" s="203" t="s">
        <v>149</v>
      </c>
      <c r="E189" s="204" t="s">
        <v>1</v>
      </c>
      <c r="F189" s="205" t="s">
        <v>880</v>
      </c>
      <c r="G189" s="202"/>
      <c r="H189" s="206">
        <v>25</v>
      </c>
      <c r="I189" s="207"/>
      <c r="J189" s="202"/>
      <c r="K189" s="202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149</v>
      </c>
      <c r="AU189" s="212" t="s">
        <v>94</v>
      </c>
      <c r="AV189" s="13" t="s">
        <v>94</v>
      </c>
      <c r="AW189" s="13" t="s">
        <v>40</v>
      </c>
      <c r="AX189" s="13" t="s">
        <v>91</v>
      </c>
      <c r="AY189" s="212" t="s">
        <v>141</v>
      </c>
    </row>
    <row r="190" spans="1:65" s="2" customFormat="1" ht="16.5" customHeight="1">
      <c r="A190" s="34"/>
      <c r="B190" s="35"/>
      <c r="C190" s="188" t="s">
        <v>299</v>
      </c>
      <c r="D190" s="188" t="s">
        <v>143</v>
      </c>
      <c r="E190" s="189" t="s">
        <v>567</v>
      </c>
      <c r="F190" s="190" t="s">
        <v>568</v>
      </c>
      <c r="G190" s="191" t="s">
        <v>146</v>
      </c>
      <c r="H190" s="192">
        <v>3</v>
      </c>
      <c r="I190" s="193"/>
      <c r="J190" s="194">
        <f>ROUND(I190*H190,2)</f>
        <v>0</v>
      </c>
      <c r="K190" s="190" t="s">
        <v>1034</v>
      </c>
      <c r="L190" s="39"/>
      <c r="M190" s="195" t="s">
        <v>1</v>
      </c>
      <c r="N190" s="196" t="s">
        <v>48</v>
      </c>
      <c r="O190" s="71"/>
      <c r="P190" s="197">
        <f>O190*H190</f>
        <v>0</v>
      </c>
      <c r="Q190" s="197">
        <v>0.19536000000000001</v>
      </c>
      <c r="R190" s="197">
        <f>Q190*H190</f>
        <v>0.58608000000000005</v>
      </c>
      <c r="S190" s="197">
        <v>0</v>
      </c>
      <c r="T190" s="19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9" t="s">
        <v>147</v>
      </c>
      <c r="AT190" s="199" t="s">
        <v>143</v>
      </c>
      <c r="AU190" s="199" t="s">
        <v>94</v>
      </c>
      <c r="AY190" s="16" t="s">
        <v>141</v>
      </c>
      <c r="BE190" s="200">
        <f>IF(N190="základní",J190,0)</f>
        <v>0</v>
      </c>
      <c r="BF190" s="200">
        <f>IF(N190="snížená",J190,0)</f>
        <v>0</v>
      </c>
      <c r="BG190" s="200">
        <f>IF(N190="zákl. přenesená",J190,0)</f>
        <v>0</v>
      </c>
      <c r="BH190" s="200">
        <f>IF(N190="sníž. přenesená",J190,0)</f>
        <v>0</v>
      </c>
      <c r="BI190" s="200">
        <f>IF(N190="nulová",J190,0)</f>
        <v>0</v>
      </c>
      <c r="BJ190" s="16" t="s">
        <v>91</v>
      </c>
      <c r="BK190" s="200">
        <f>ROUND(I190*H190,2)</f>
        <v>0</v>
      </c>
      <c r="BL190" s="16" t="s">
        <v>147</v>
      </c>
      <c r="BM190" s="199" t="s">
        <v>891</v>
      </c>
    </row>
    <row r="191" spans="1:65" s="13" customFormat="1">
      <c r="B191" s="201"/>
      <c r="C191" s="202"/>
      <c r="D191" s="203" t="s">
        <v>149</v>
      </c>
      <c r="E191" s="204" t="s">
        <v>1</v>
      </c>
      <c r="F191" s="205" t="s">
        <v>892</v>
      </c>
      <c r="G191" s="202"/>
      <c r="H191" s="206">
        <v>3</v>
      </c>
      <c r="I191" s="207"/>
      <c r="J191" s="202"/>
      <c r="K191" s="202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149</v>
      </c>
      <c r="AU191" s="212" t="s">
        <v>94</v>
      </c>
      <c r="AV191" s="13" t="s">
        <v>94</v>
      </c>
      <c r="AW191" s="13" t="s">
        <v>40</v>
      </c>
      <c r="AX191" s="13" t="s">
        <v>91</v>
      </c>
      <c r="AY191" s="212" t="s">
        <v>141</v>
      </c>
    </row>
    <row r="192" spans="1:65" s="2" customFormat="1" ht="16.5" customHeight="1">
      <c r="A192" s="34"/>
      <c r="B192" s="35"/>
      <c r="C192" s="224" t="s">
        <v>304</v>
      </c>
      <c r="D192" s="224" t="s">
        <v>237</v>
      </c>
      <c r="E192" s="225" t="s">
        <v>571</v>
      </c>
      <c r="F192" s="226" t="s">
        <v>572</v>
      </c>
      <c r="G192" s="227" t="s">
        <v>146</v>
      </c>
      <c r="H192" s="228">
        <v>3</v>
      </c>
      <c r="I192" s="229"/>
      <c r="J192" s="230">
        <f>ROUND(I192*H192,2)</f>
        <v>0</v>
      </c>
      <c r="K192" s="226" t="s">
        <v>1035</v>
      </c>
      <c r="L192" s="231"/>
      <c r="M192" s="232" t="s">
        <v>1</v>
      </c>
      <c r="N192" s="233" t="s">
        <v>48</v>
      </c>
      <c r="O192" s="71"/>
      <c r="P192" s="197">
        <f>O192*H192</f>
        <v>0</v>
      </c>
      <c r="Q192" s="197">
        <v>0.222</v>
      </c>
      <c r="R192" s="197">
        <f>Q192*H192</f>
        <v>0.66600000000000004</v>
      </c>
      <c r="S192" s="197">
        <v>0</v>
      </c>
      <c r="T192" s="19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9" t="s">
        <v>183</v>
      </c>
      <c r="AT192" s="199" t="s">
        <v>237</v>
      </c>
      <c r="AU192" s="199" t="s">
        <v>94</v>
      </c>
      <c r="AY192" s="16" t="s">
        <v>141</v>
      </c>
      <c r="BE192" s="200">
        <f>IF(N192="základní",J192,0)</f>
        <v>0</v>
      </c>
      <c r="BF192" s="200">
        <f>IF(N192="snížená",J192,0)</f>
        <v>0</v>
      </c>
      <c r="BG192" s="200">
        <f>IF(N192="zákl. přenesená",J192,0)</f>
        <v>0</v>
      </c>
      <c r="BH192" s="200">
        <f>IF(N192="sníž. přenesená",J192,0)</f>
        <v>0</v>
      </c>
      <c r="BI192" s="200">
        <f>IF(N192="nulová",J192,0)</f>
        <v>0</v>
      </c>
      <c r="BJ192" s="16" t="s">
        <v>91</v>
      </c>
      <c r="BK192" s="200">
        <f>ROUND(I192*H192,2)</f>
        <v>0</v>
      </c>
      <c r="BL192" s="16" t="s">
        <v>147</v>
      </c>
      <c r="BM192" s="199" t="s">
        <v>893</v>
      </c>
    </row>
    <row r="193" spans="1:65" s="13" customFormat="1">
      <c r="B193" s="201"/>
      <c r="C193" s="202"/>
      <c r="D193" s="203" t="s">
        <v>149</v>
      </c>
      <c r="E193" s="204" t="s">
        <v>1</v>
      </c>
      <c r="F193" s="205" t="s">
        <v>894</v>
      </c>
      <c r="G193" s="202"/>
      <c r="H193" s="206">
        <v>3</v>
      </c>
      <c r="I193" s="207"/>
      <c r="J193" s="202"/>
      <c r="K193" s="202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149</v>
      </c>
      <c r="AU193" s="212" t="s">
        <v>94</v>
      </c>
      <c r="AV193" s="13" t="s">
        <v>94</v>
      </c>
      <c r="AW193" s="13" t="s">
        <v>40</v>
      </c>
      <c r="AX193" s="13" t="s">
        <v>91</v>
      </c>
      <c r="AY193" s="212" t="s">
        <v>141</v>
      </c>
    </row>
    <row r="194" spans="1:65" s="12" customFormat="1" ht="22.9" customHeight="1">
      <c r="B194" s="172"/>
      <c r="C194" s="173"/>
      <c r="D194" s="174" t="s">
        <v>82</v>
      </c>
      <c r="E194" s="186" t="s">
        <v>183</v>
      </c>
      <c r="F194" s="186" t="s">
        <v>309</v>
      </c>
      <c r="G194" s="173"/>
      <c r="H194" s="173"/>
      <c r="I194" s="176"/>
      <c r="J194" s="187">
        <f>BK194</f>
        <v>0</v>
      </c>
      <c r="K194" s="173"/>
      <c r="L194" s="178"/>
      <c r="M194" s="179"/>
      <c r="N194" s="180"/>
      <c r="O194" s="180"/>
      <c r="P194" s="181">
        <f>SUM(P195:P271)</f>
        <v>0</v>
      </c>
      <c r="Q194" s="180"/>
      <c r="R194" s="181">
        <f>SUM(R195:R271)</f>
        <v>2.99660058</v>
      </c>
      <c r="S194" s="180"/>
      <c r="T194" s="182">
        <f>SUM(T195:T271)</f>
        <v>0.26400000000000001</v>
      </c>
      <c r="AR194" s="183" t="s">
        <v>91</v>
      </c>
      <c r="AT194" s="184" t="s">
        <v>82</v>
      </c>
      <c r="AU194" s="184" t="s">
        <v>91</v>
      </c>
      <c r="AY194" s="183" t="s">
        <v>141</v>
      </c>
      <c r="BK194" s="185">
        <f>SUM(BK195:BK271)</f>
        <v>0</v>
      </c>
    </row>
    <row r="195" spans="1:65" s="2" customFormat="1" ht="16.5" customHeight="1">
      <c r="A195" s="34"/>
      <c r="B195" s="35"/>
      <c r="C195" s="188" t="s">
        <v>310</v>
      </c>
      <c r="D195" s="188" t="s">
        <v>143</v>
      </c>
      <c r="E195" s="189" t="s">
        <v>579</v>
      </c>
      <c r="F195" s="190" t="s">
        <v>580</v>
      </c>
      <c r="G195" s="191" t="s">
        <v>273</v>
      </c>
      <c r="H195" s="192">
        <v>1</v>
      </c>
      <c r="I195" s="193"/>
      <c r="J195" s="194">
        <f>ROUND(I195*H195,2)</f>
        <v>0</v>
      </c>
      <c r="K195" s="190" t="s">
        <v>1034</v>
      </c>
      <c r="L195" s="39"/>
      <c r="M195" s="195" t="s">
        <v>1</v>
      </c>
      <c r="N195" s="196" t="s">
        <v>48</v>
      </c>
      <c r="O195" s="71"/>
      <c r="P195" s="197">
        <f>O195*H195</f>
        <v>0</v>
      </c>
      <c r="Q195" s="197">
        <v>0</v>
      </c>
      <c r="R195" s="197">
        <f>Q195*H195</f>
        <v>0</v>
      </c>
      <c r="S195" s="197">
        <v>0</v>
      </c>
      <c r="T195" s="19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9" t="s">
        <v>147</v>
      </c>
      <c r="AT195" s="199" t="s">
        <v>143</v>
      </c>
      <c r="AU195" s="199" t="s">
        <v>94</v>
      </c>
      <c r="AY195" s="16" t="s">
        <v>141</v>
      </c>
      <c r="BE195" s="200">
        <f>IF(N195="základní",J195,0)</f>
        <v>0</v>
      </c>
      <c r="BF195" s="200">
        <f>IF(N195="snížená",J195,0)</f>
        <v>0</v>
      </c>
      <c r="BG195" s="200">
        <f>IF(N195="zákl. přenesená",J195,0)</f>
        <v>0</v>
      </c>
      <c r="BH195" s="200">
        <f>IF(N195="sníž. přenesená",J195,0)</f>
        <v>0</v>
      </c>
      <c r="BI195" s="200">
        <f>IF(N195="nulová",J195,0)</f>
        <v>0</v>
      </c>
      <c r="BJ195" s="16" t="s">
        <v>91</v>
      </c>
      <c r="BK195" s="200">
        <f>ROUND(I195*H195,2)</f>
        <v>0</v>
      </c>
      <c r="BL195" s="16" t="s">
        <v>147</v>
      </c>
      <c r="BM195" s="199" t="s">
        <v>895</v>
      </c>
    </row>
    <row r="196" spans="1:65" s="13" customFormat="1">
      <c r="B196" s="201"/>
      <c r="C196" s="202"/>
      <c r="D196" s="203" t="s">
        <v>149</v>
      </c>
      <c r="E196" s="204" t="s">
        <v>1</v>
      </c>
      <c r="F196" s="205" t="s">
        <v>896</v>
      </c>
      <c r="G196" s="202"/>
      <c r="H196" s="206">
        <v>1</v>
      </c>
      <c r="I196" s="207"/>
      <c r="J196" s="202"/>
      <c r="K196" s="202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149</v>
      </c>
      <c r="AU196" s="212" t="s">
        <v>94</v>
      </c>
      <c r="AV196" s="13" t="s">
        <v>94</v>
      </c>
      <c r="AW196" s="13" t="s">
        <v>40</v>
      </c>
      <c r="AX196" s="13" t="s">
        <v>91</v>
      </c>
      <c r="AY196" s="212" t="s">
        <v>141</v>
      </c>
    </row>
    <row r="197" spans="1:65" s="2" customFormat="1" ht="16.5" customHeight="1">
      <c r="A197" s="34"/>
      <c r="B197" s="35"/>
      <c r="C197" s="188" t="s">
        <v>314</v>
      </c>
      <c r="D197" s="188" t="s">
        <v>143</v>
      </c>
      <c r="E197" s="189" t="s">
        <v>583</v>
      </c>
      <c r="F197" s="190" t="s">
        <v>584</v>
      </c>
      <c r="G197" s="191" t="s">
        <v>170</v>
      </c>
      <c r="H197" s="192">
        <v>6</v>
      </c>
      <c r="I197" s="193"/>
      <c r="J197" s="194">
        <f>ROUND(I197*H197,2)</f>
        <v>0</v>
      </c>
      <c r="K197" s="190" t="s">
        <v>1034</v>
      </c>
      <c r="L197" s="39"/>
      <c r="M197" s="195" t="s">
        <v>1</v>
      </c>
      <c r="N197" s="196" t="s">
        <v>48</v>
      </c>
      <c r="O197" s="71"/>
      <c r="P197" s="197">
        <f>O197*H197</f>
        <v>0</v>
      </c>
      <c r="Q197" s="197">
        <v>0</v>
      </c>
      <c r="R197" s="197">
        <f>Q197*H197</f>
        <v>0</v>
      </c>
      <c r="S197" s="197">
        <v>4.3999999999999997E-2</v>
      </c>
      <c r="T197" s="198">
        <f>S197*H197</f>
        <v>0.26400000000000001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9" t="s">
        <v>147</v>
      </c>
      <c r="AT197" s="199" t="s">
        <v>143</v>
      </c>
      <c r="AU197" s="199" t="s">
        <v>94</v>
      </c>
      <c r="AY197" s="16" t="s">
        <v>141</v>
      </c>
      <c r="BE197" s="200">
        <f>IF(N197="základní",J197,0)</f>
        <v>0</v>
      </c>
      <c r="BF197" s="200">
        <f>IF(N197="snížená",J197,0)</f>
        <v>0</v>
      </c>
      <c r="BG197" s="200">
        <f>IF(N197="zákl. přenesená",J197,0)</f>
        <v>0</v>
      </c>
      <c r="BH197" s="200">
        <f>IF(N197="sníž. přenesená",J197,0)</f>
        <v>0</v>
      </c>
      <c r="BI197" s="200">
        <f>IF(N197="nulová",J197,0)</f>
        <v>0</v>
      </c>
      <c r="BJ197" s="16" t="s">
        <v>91</v>
      </c>
      <c r="BK197" s="200">
        <f>ROUND(I197*H197,2)</f>
        <v>0</v>
      </c>
      <c r="BL197" s="16" t="s">
        <v>147</v>
      </c>
      <c r="BM197" s="199" t="s">
        <v>897</v>
      </c>
    </row>
    <row r="198" spans="1:65" s="13" customFormat="1">
      <c r="B198" s="201"/>
      <c r="C198" s="202"/>
      <c r="D198" s="203" t="s">
        <v>149</v>
      </c>
      <c r="E198" s="204" t="s">
        <v>1</v>
      </c>
      <c r="F198" s="205" t="s">
        <v>898</v>
      </c>
      <c r="G198" s="202"/>
      <c r="H198" s="206">
        <v>6</v>
      </c>
      <c r="I198" s="207"/>
      <c r="J198" s="202"/>
      <c r="K198" s="202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149</v>
      </c>
      <c r="AU198" s="212" t="s">
        <v>94</v>
      </c>
      <c r="AV198" s="13" t="s">
        <v>94</v>
      </c>
      <c r="AW198" s="13" t="s">
        <v>40</v>
      </c>
      <c r="AX198" s="13" t="s">
        <v>91</v>
      </c>
      <c r="AY198" s="212" t="s">
        <v>141</v>
      </c>
    </row>
    <row r="199" spans="1:65" s="2" customFormat="1" ht="16.5" customHeight="1">
      <c r="A199" s="34"/>
      <c r="B199" s="35"/>
      <c r="C199" s="188" t="s">
        <v>319</v>
      </c>
      <c r="D199" s="188" t="s">
        <v>143</v>
      </c>
      <c r="E199" s="189" t="s">
        <v>587</v>
      </c>
      <c r="F199" s="190" t="s">
        <v>588</v>
      </c>
      <c r="G199" s="191" t="s">
        <v>273</v>
      </c>
      <c r="H199" s="192">
        <v>2</v>
      </c>
      <c r="I199" s="193"/>
      <c r="J199" s="194">
        <f>ROUND(I199*H199,2)</f>
        <v>0</v>
      </c>
      <c r="K199" s="190" t="s">
        <v>1034</v>
      </c>
      <c r="L199" s="39"/>
      <c r="M199" s="195" t="s">
        <v>1</v>
      </c>
      <c r="N199" s="196" t="s">
        <v>48</v>
      </c>
      <c r="O199" s="71"/>
      <c r="P199" s="197">
        <f>O199*H199</f>
        <v>0</v>
      </c>
      <c r="Q199" s="197">
        <v>1.67E-3</v>
      </c>
      <c r="R199" s="197">
        <f>Q199*H199</f>
        <v>3.3400000000000001E-3</v>
      </c>
      <c r="S199" s="197">
        <v>0</v>
      </c>
      <c r="T199" s="19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9" t="s">
        <v>147</v>
      </c>
      <c r="AT199" s="199" t="s">
        <v>143</v>
      </c>
      <c r="AU199" s="199" t="s">
        <v>94</v>
      </c>
      <c r="AY199" s="16" t="s">
        <v>141</v>
      </c>
      <c r="BE199" s="200">
        <f>IF(N199="základní",J199,0)</f>
        <v>0</v>
      </c>
      <c r="BF199" s="200">
        <f>IF(N199="snížená",J199,0)</f>
        <v>0</v>
      </c>
      <c r="BG199" s="200">
        <f>IF(N199="zákl. přenesená",J199,0)</f>
        <v>0</v>
      </c>
      <c r="BH199" s="200">
        <f>IF(N199="sníž. přenesená",J199,0)</f>
        <v>0</v>
      </c>
      <c r="BI199" s="200">
        <f>IF(N199="nulová",J199,0)</f>
        <v>0</v>
      </c>
      <c r="BJ199" s="16" t="s">
        <v>91</v>
      </c>
      <c r="BK199" s="200">
        <f>ROUND(I199*H199,2)</f>
        <v>0</v>
      </c>
      <c r="BL199" s="16" t="s">
        <v>147</v>
      </c>
      <c r="BM199" s="199" t="s">
        <v>899</v>
      </c>
    </row>
    <row r="200" spans="1:65" s="13" customFormat="1">
      <c r="B200" s="201"/>
      <c r="C200" s="202"/>
      <c r="D200" s="203" t="s">
        <v>149</v>
      </c>
      <c r="E200" s="204" t="s">
        <v>1</v>
      </c>
      <c r="F200" s="205" t="s">
        <v>94</v>
      </c>
      <c r="G200" s="202"/>
      <c r="H200" s="206">
        <v>2</v>
      </c>
      <c r="I200" s="207"/>
      <c r="J200" s="202"/>
      <c r="K200" s="202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149</v>
      </c>
      <c r="AU200" s="212" t="s">
        <v>94</v>
      </c>
      <c r="AV200" s="13" t="s">
        <v>94</v>
      </c>
      <c r="AW200" s="13" t="s">
        <v>40</v>
      </c>
      <c r="AX200" s="13" t="s">
        <v>91</v>
      </c>
      <c r="AY200" s="212" t="s">
        <v>141</v>
      </c>
    </row>
    <row r="201" spans="1:65" s="2" customFormat="1" ht="16.5" customHeight="1">
      <c r="A201" s="34"/>
      <c r="B201" s="35"/>
      <c r="C201" s="224" t="s">
        <v>324</v>
      </c>
      <c r="D201" s="224" t="s">
        <v>237</v>
      </c>
      <c r="E201" s="225" t="s">
        <v>591</v>
      </c>
      <c r="F201" s="226" t="s">
        <v>592</v>
      </c>
      <c r="G201" s="227" t="s">
        <v>273</v>
      </c>
      <c r="H201" s="228">
        <v>1</v>
      </c>
      <c r="I201" s="229"/>
      <c r="J201" s="230">
        <f>ROUND(I201*H201,2)</f>
        <v>0</v>
      </c>
      <c r="K201" s="226" t="s">
        <v>1035</v>
      </c>
      <c r="L201" s="231"/>
      <c r="M201" s="232" t="s">
        <v>1</v>
      </c>
      <c r="N201" s="233" t="s">
        <v>48</v>
      </c>
      <c r="O201" s="71"/>
      <c r="P201" s="197">
        <f>O201*H201</f>
        <v>0</v>
      </c>
      <c r="Q201" s="197">
        <v>1.2200000000000001E-2</v>
      </c>
      <c r="R201" s="197">
        <f>Q201*H201</f>
        <v>1.2200000000000001E-2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183</v>
      </c>
      <c r="AT201" s="199" t="s">
        <v>237</v>
      </c>
      <c r="AU201" s="199" t="s">
        <v>94</v>
      </c>
      <c r="AY201" s="16" t="s">
        <v>141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6" t="s">
        <v>91</v>
      </c>
      <c r="BK201" s="200">
        <f>ROUND(I201*H201,2)</f>
        <v>0</v>
      </c>
      <c r="BL201" s="16" t="s">
        <v>147</v>
      </c>
      <c r="BM201" s="199" t="s">
        <v>900</v>
      </c>
    </row>
    <row r="202" spans="1:65" s="13" customFormat="1">
      <c r="B202" s="201"/>
      <c r="C202" s="202"/>
      <c r="D202" s="203" t="s">
        <v>149</v>
      </c>
      <c r="E202" s="204" t="s">
        <v>1</v>
      </c>
      <c r="F202" s="205" t="s">
        <v>91</v>
      </c>
      <c r="G202" s="202"/>
      <c r="H202" s="206">
        <v>1</v>
      </c>
      <c r="I202" s="207"/>
      <c r="J202" s="202"/>
      <c r="K202" s="202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149</v>
      </c>
      <c r="AU202" s="212" t="s">
        <v>94</v>
      </c>
      <c r="AV202" s="13" t="s">
        <v>94</v>
      </c>
      <c r="AW202" s="13" t="s">
        <v>40</v>
      </c>
      <c r="AX202" s="13" t="s">
        <v>91</v>
      </c>
      <c r="AY202" s="212" t="s">
        <v>141</v>
      </c>
    </row>
    <row r="203" spans="1:65" s="2" customFormat="1" ht="16.5" customHeight="1">
      <c r="A203" s="34"/>
      <c r="B203" s="35"/>
      <c r="C203" s="224" t="s">
        <v>330</v>
      </c>
      <c r="D203" s="224" t="s">
        <v>237</v>
      </c>
      <c r="E203" s="225" t="s">
        <v>594</v>
      </c>
      <c r="F203" s="226" t="s">
        <v>595</v>
      </c>
      <c r="G203" s="227" t="s">
        <v>273</v>
      </c>
      <c r="H203" s="228">
        <v>1</v>
      </c>
      <c r="I203" s="229"/>
      <c r="J203" s="230">
        <f>ROUND(I203*H203,2)</f>
        <v>0</v>
      </c>
      <c r="K203" s="226" t="s">
        <v>1035</v>
      </c>
      <c r="L203" s="231"/>
      <c r="M203" s="232" t="s">
        <v>1</v>
      </c>
      <c r="N203" s="233" t="s">
        <v>48</v>
      </c>
      <c r="O203" s="71"/>
      <c r="P203" s="197">
        <f>O203*H203</f>
        <v>0</v>
      </c>
      <c r="Q203" s="197">
        <v>1.12E-2</v>
      </c>
      <c r="R203" s="197">
        <f>Q203*H203</f>
        <v>1.12E-2</v>
      </c>
      <c r="S203" s="197">
        <v>0</v>
      </c>
      <c r="T203" s="19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9" t="s">
        <v>183</v>
      </c>
      <c r="AT203" s="199" t="s">
        <v>237</v>
      </c>
      <c r="AU203" s="199" t="s">
        <v>94</v>
      </c>
      <c r="AY203" s="16" t="s">
        <v>141</v>
      </c>
      <c r="BE203" s="200">
        <f>IF(N203="základní",J203,0)</f>
        <v>0</v>
      </c>
      <c r="BF203" s="200">
        <f>IF(N203="snížená",J203,0)</f>
        <v>0</v>
      </c>
      <c r="BG203" s="200">
        <f>IF(N203="zákl. přenesená",J203,0)</f>
        <v>0</v>
      </c>
      <c r="BH203" s="200">
        <f>IF(N203="sníž. přenesená",J203,0)</f>
        <v>0</v>
      </c>
      <c r="BI203" s="200">
        <f>IF(N203="nulová",J203,0)</f>
        <v>0</v>
      </c>
      <c r="BJ203" s="16" t="s">
        <v>91</v>
      </c>
      <c r="BK203" s="200">
        <f>ROUND(I203*H203,2)</f>
        <v>0</v>
      </c>
      <c r="BL203" s="16" t="s">
        <v>147</v>
      </c>
      <c r="BM203" s="199" t="s">
        <v>901</v>
      </c>
    </row>
    <row r="204" spans="1:65" s="13" customFormat="1">
      <c r="B204" s="201"/>
      <c r="C204" s="202"/>
      <c r="D204" s="203" t="s">
        <v>149</v>
      </c>
      <c r="E204" s="204" t="s">
        <v>1</v>
      </c>
      <c r="F204" s="205" t="s">
        <v>91</v>
      </c>
      <c r="G204" s="202"/>
      <c r="H204" s="206">
        <v>1</v>
      </c>
      <c r="I204" s="207"/>
      <c r="J204" s="202"/>
      <c r="K204" s="202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149</v>
      </c>
      <c r="AU204" s="212" t="s">
        <v>94</v>
      </c>
      <c r="AV204" s="13" t="s">
        <v>94</v>
      </c>
      <c r="AW204" s="13" t="s">
        <v>40</v>
      </c>
      <c r="AX204" s="13" t="s">
        <v>91</v>
      </c>
      <c r="AY204" s="212" t="s">
        <v>141</v>
      </c>
    </row>
    <row r="205" spans="1:65" s="2" customFormat="1" ht="16.5" customHeight="1">
      <c r="A205" s="34"/>
      <c r="B205" s="35"/>
      <c r="C205" s="188" t="s">
        <v>335</v>
      </c>
      <c r="D205" s="188" t="s">
        <v>143</v>
      </c>
      <c r="E205" s="189" t="s">
        <v>600</v>
      </c>
      <c r="F205" s="190" t="s">
        <v>601</v>
      </c>
      <c r="G205" s="191" t="s">
        <v>273</v>
      </c>
      <c r="H205" s="192">
        <v>1</v>
      </c>
      <c r="I205" s="193"/>
      <c r="J205" s="194">
        <f>ROUND(I205*H205,2)</f>
        <v>0</v>
      </c>
      <c r="K205" s="190" t="s">
        <v>1034</v>
      </c>
      <c r="L205" s="39"/>
      <c r="M205" s="195" t="s">
        <v>1</v>
      </c>
      <c r="N205" s="196" t="s">
        <v>48</v>
      </c>
      <c r="O205" s="71"/>
      <c r="P205" s="197">
        <f>O205*H205</f>
        <v>0</v>
      </c>
      <c r="Q205" s="197">
        <v>1.67E-3</v>
      </c>
      <c r="R205" s="197">
        <f>Q205*H205</f>
        <v>1.67E-3</v>
      </c>
      <c r="S205" s="197">
        <v>0</v>
      </c>
      <c r="T205" s="19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9" t="s">
        <v>147</v>
      </c>
      <c r="AT205" s="199" t="s">
        <v>143</v>
      </c>
      <c r="AU205" s="199" t="s">
        <v>94</v>
      </c>
      <c r="AY205" s="16" t="s">
        <v>141</v>
      </c>
      <c r="BE205" s="200">
        <f>IF(N205="základní",J205,0)</f>
        <v>0</v>
      </c>
      <c r="BF205" s="200">
        <f>IF(N205="snížená",J205,0)</f>
        <v>0</v>
      </c>
      <c r="BG205" s="200">
        <f>IF(N205="zákl. přenesená",J205,0)</f>
        <v>0</v>
      </c>
      <c r="BH205" s="200">
        <f>IF(N205="sníž. přenesená",J205,0)</f>
        <v>0</v>
      </c>
      <c r="BI205" s="200">
        <f>IF(N205="nulová",J205,0)</f>
        <v>0</v>
      </c>
      <c r="BJ205" s="16" t="s">
        <v>91</v>
      </c>
      <c r="BK205" s="200">
        <f>ROUND(I205*H205,2)</f>
        <v>0</v>
      </c>
      <c r="BL205" s="16" t="s">
        <v>147</v>
      </c>
      <c r="BM205" s="199" t="s">
        <v>902</v>
      </c>
    </row>
    <row r="206" spans="1:65" s="13" customFormat="1">
      <c r="B206" s="201"/>
      <c r="C206" s="202"/>
      <c r="D206" s="203" t="s">
        <v>149</v>
      </c>
      <c r="E206" s="204" t="s">
        <v>1</v>
      </c>
      <c r="F206" s="205" t="s">
        <v>91</v>
      </c>
      <c r="G206" s="202"/>
      <c r="H206" s="206">
        <v>1</v>
      </c>
      <c r="I206" s="207"/>
      <c r="J206" s="202"/>
      <c r="K206" s="202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149</v>
      </c>
      <c r="AU206" s="212" t="s">
        <v>94</v>
      </c>
      <c r="AV206" s="13" t="s">
        <v>94</v>
      </c>
      <c r="AW206" s="13" t="s">
        <v>40</v>
      </c>
      <c r="AX206" s="13" t="s">
        <v>91</v>
      </c>
      <c r="AY206" s="212" t="s">
        <v>141</v>
      </c>
    </row>
    <row r="207" spans="1:65" s="2" customFormat="1" ht="16.5" customHeight="1">
      <c r="A207" s="34"/>
      <c r="B207" s="35"/>
      <c r="C207" s="224" t="s">
        <v>334</v>
      </c>
      <c r="D207" s="224" t="s">
        <v>237</v>
      </c>
      <c r="E207" s="225" t="s">
        <v>903</v>
      </c>
      <c r="F207" s="226" t="s">
        <v>904</v>
      </c>
      <c r="G207" s="227" t="s">
        <v>273</v>
      </c>
      <c r="H207" s="228">
        <v>1</v>
      </c>
      <c r="I207" s="229"/>
      <c r="J207" s="230">
        <f>ROUND(I207*H207,2)</f>
        <v>0</v>
      </c>
      <c r="K207" s="226" t="s">
        <v>1035</v>
      </c>
      <c r="L207" s="231"/>
      <c r="M207" s="232" t="s">
        <v>1</v>
      </c>
      <c r="N207" s="233" t="s">
        <v>48</v>
      </c>
      <c r="O207" s="71"/>
      <c r="P207" s="197">
        <f>O207*H207</f>
        <v>0</v>
      </c>
      <c r="Q207" s="197">
        <v>1.2500000000000001E-2</v>
      </c>
      <c r="R207" s="197">
        <f>Q207*H207</f>
        <v>1.2500000000000001E-2</v>
      </c>
      <c r="S207" s="197">
        <v>0</v>
      </c>
      <c r="T207" s="19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9" t="s">
        <v>183</v>
      </c>
      <c r="AT207" s="199" t="s">
        <v>237</v>
      </c>
      <c r="AU207" s="199" t="s">
        <v>94</v>
      </c>
      <c r="AY207" s="16" t="s">
        <v>141</v>
      </c>
      <c r="BE207" s="200">
        <f>IF(N207="základní",J207,0)</f>
        <v>0</v>
      </c>
      <c r="BF207" s="200">
        <f>IF(N207="snížená",J207,0)</f>
        <v>0</v>
      </c>
      <c r="BG207" s="200">
        <f>IF(N207="zákl. přenesená",J207,0)</f>
        <v>0</v>
      </c>
      <c r="BH207" s="200">
        <f>IF(N207="sníž. přenesená",J207,0)</f>
        <v>0</v>
      </c>
      <c r="BI207" s="200">
        <f>IF(N207="nulová",J207,0)</f>
        <v>0</v>
      </c>
      <c r="BJ207" s="16" t="s">
        <v>91</v>
      </c>
      <c r="BK207" s="200">
        <f>ROUND(I207*H207,2)</f>
        <v>0</v>
      </c>
      <c r="BL207" s="16" t="s">
        <v>147</v>
      </c>
      <c r="BM207" s="199" t="s">
        <v>905</v>
      </c>
    </row>
    <row r="208" spans="1:65" s="13" customFormat="1">
      <c r="B208" s="201"/>
      <c r="C208" s="202"/>
      <c r="D208" s="203" t="s">
        <v>149</v>
      </c>
      <c r="E208" s="204" t="s">
        <v>1</v>
      </c>
      <c r="F208" s="205" t="s">
        <v>91</v>
      </c>
      <c r="G208" s="202"/>
      <c r="H208" s="206">
        <v>1</v>
      </c>
      <c r="I208" s="207"/>
      <c r="J208" s="202"/>
      <c r="K208" s="202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149</v>
      </c>
      <c r="AU208" s="212" t="s">
        <v>94</v>
      </c>
      <c r="AV208" s="13" t="s">
        <v>94</v>
      </c>
      <c r="AW208" s="13" t="s">
        <v>40</v>
      </c>
      <c r="AX208" s="13" t="s">
        <v>91</v>
      </c>
      <c r="AY208" s="212" t="s">
        <v>141</v>
      </c>
    </row>
    <row r="209" spans="1:65" s="2" customFormat="1" ht="16.5" customHeight="1">
      <c r="A209" s="34"/>
      <c r="B209" s="35"/>
      <c r="C209" s="188" t="s">
        <v>342</v>
      </c>
      <c r="D209" s="188" t="s">
        <v>143</v>
      </c>
      <c r="E209" s="189" t="s">
        <v>628</v>
      </c>
      <c r="F209" s="190" t="s">
        <v>629</v>
      </c>
      <c r="G209" s="191" t="s">
        <v>170</v>
      </c>
      <c r="H209" s="192">
        <v>105.9</v>
      </c>
      <c r="I209" s="193"/>
      <c r="J209" s="194">
        <f>ROUND(I209*H209,2)</f>
        <v>0</v>
      </c>
      <c r="K209" s="190" t="s">
        <v>1034</v>
      </c>
      <c r="L209" s="39"/>
      <c r="M209" s="195" t="s">
        <v>1</v>
      </c>
      <c r="N209" s="196" t="s">
        <v>48</v>
      </c>
      <c r="O209" s="71"/>
      <c r="P209" s="197">
        <f>O209*H209</f>
        <v>0</v>
      </c>
      <c r="Q209" s="197">
        <v>0</v>
      </c>
      <c r="R209" s="197">
        <f>Q209*H209</f>
        <v>0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147</v>
      </c>
      <c r="AT209" s="199" t="s">
        <v>143</v>
      </c>
      <c r="AU209" s="199" t="s">
        <v>94</v>
      </c>
      <c r="AY209" s="16" t="s">
        <v>141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6" t="s">
        <v>91</v>
      </c>
      <c r="BK209" s="200">
        <f>ROUND(I209*H209,2)</f>
        <v>0</v>
      </c>
      <c r="BL209" s="16" t="s">
        <v>147</v>
      </c>
      <c r="BM209" s="199" t="s">
        <v>906</v>
      </c>
    </row>
    <row r="210" spans="1:65" s="13" customFormat="1">
      <c r="B210" s="201"/>
      <c r="C210" s="202"/>
      <c r="D210" s="203" t="s">
        <v>149</v>
      </c>
      <c r="E210" s="204" t="s">
        <v>1</v>
      </c>
      <c r="F210" s="205" t="s">
        <v>907</v>
      </c>
      <c r="G210" s="202"/>
      <c r="H210" s="206">
        <v>105.9</v>
      </c>
      <c r="I210" s="207"/>
      <c r="J210" s="202"/>
      <c r="K210" s="202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149</v>
      </c>
      <c r="AU210" s="212" t="s">
        <v>94</v>
      </c>
      <c r="AV210" s="13" t="s">
        <v>94</v>
      </c>
      <c r="AW210" s="13" t="s">
        <v>40</v>
      </c>
      <c r="AX210" s="13" t="s">
        <v>91</v>
      </c>
      <c r="AY210" s="212" t="s">
        <v>141</v>
      </c>
    </row>
    <row r="211" spans="1:65" s="2" customFormat="1" ht="16.5" customHeight="1">
      <c r="A211" s="34"/>
      <c r="B211" s="35"/>
      <c r="C211" s="224" t="s">
        <v>346</v>
      </c>
      <c r="D211" s="224" t="s">
        <v>237</v>
      </c>
      <c r="E211" s="225" t="s">
        <v>632</v>
      </c>
      <c r="F211" s="226" t="s">
        <v>633</v>
      </c>
      <c r="G211" s="227" t="s">
        <v>170</v>
      </c>
      <c r="H211" s="228">
        <v>109.077</v>
      </c>
      <c r="I211" s="229"/>
      <c r="J211" s="230">
        <f>ROUND(I211*H211,2)</f>
        <v>0</v>
      </c>
      <c r="K211" s="226" t="s">
        <v>1035</v>
      </c>
      <c r="L211" s="231"/>
      <c r="M211" s="232" t="s">
        <v>1</v>
      </c>
      <c r="N211" s="233" t="s">
        <v>48</v>
      </c>
      <c r="O211" s="71"/>
      <c r="P211" s="197">
        <f>O211*H211</f>
        <v>0</v>
      </c>
      <c r="Q211" s="197">
        <v>3.1800000000000001E-3</v>
      </c>
      <c r="R211" s="197">
        <f>Q211*H211</f>
        <v>0.34686486</v>
      </c>
      <c r="S211" s="197">
        <v>0</v>
      </c>
      <c r="T211" s="19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9" t="s">
        <v>183</v>
      </c>
      <c r="AT211" s="199" t="s">
        <v>237</v>
      </c>
      <c r="AU211" s="199" t="s">
        <v>94</v>
      </c>
      <c r="AY211" s="16" t="s">
        <v>141</v>
      </c>
      <c r="BE211" s="200">
        <f>IF(N211="základní",J211,0)</f>
        <v>0</v>
      </c>
      <c r="BF211" s="200">
        <f>IF(N211="snížená",J211,0)</f>
        <v>0</v>
      </c>
      <c r="BG211" s="200">
        <f>IF(N211="zákl. přenesená",J211,0)</f>
        <v>0</v>
      </c>
      <c r="BH211" s="200">
        <f>IF(N211="sníž. přenesená",J211,0)</f>
        <v>0</v>
      </c>
      <c r="BI211" s="200">
        <f>IF(N211="nulová",J211,0)</f>
        <v>0</v>
      </c>
      <c r="BJ211" s="16" t="s">
        <v>91</v>
      </c>
      <c r="BK211" s="200">
        <f>ROUND(I211*H211,2)</f>
        <v>0</v>
      </c>
      <c r="BL211" s="16" t="s">
        <v>147</v>
      </c>
      <c r="BM211" s="199" t="s">
        <v>908</v>
      </c>
    </row>
    <row r="212" spans="1:65" s="13" customFormat="1">
      <c r="B212" s="201"/>
      <c r="C212" s="202"/>
      <c r="D212" s="203" t="s">
        <v>149</v>
      </c>
      <c r="E212" s="204" t="s">
        <v>1</v>
      </c>
      <c r="F212" s="205" t="s">
        <v>907</v>
      </c>
      <c r="G212" s="202"/>
      <c r="H212" s="206">
        <v>105.9</v>
      </c>
      <c r="I212" s="207"/>
      <c r="J212" s="202"/>
      <c r="K212" s="202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149</v>
      </c>
      <c r="AU212" s="212" t="s">
        <v>94</v>
      </c>
      <c r="AV212" s="13" t="s">
        <v>94</v>
      </c>
      <c r="AW212" s="13" t="s">
        <v>40</v>
      </c>
      <c r="AX212" s="13" t="s">
        <v>91</v>
      </c>
      <c r="AY212" s="212" t="s">
        <v>141</v>
      </c>
    </row>
    <row r="213" spans="1:65" s="13" customFormat="1">
      <c r="B213" s="201"/>
      <c r="C213" s="202"/>
      <c r="D213" s="203" t="s">
        <v>149</v>
      </c>
      <c r="E213" s="202"/>
      <c r="F213" s="205" t="s">
        <v>909</v>
      </c>
      <c r="G213" s="202"/>
      <c r="H213" s="206">
        <v>109.077</v>
      </c>
      <c r="I213" s="207"/>
      <c r="J213" s="202"/>
      <c r="K213" s="202"/>
      <c r="L213" s="208"/>
      <c r="M213" s="209"/>
      <c r="N213" s="210"/>
      <c r="O213" s="210"/>
      <c r="P213" s="210"/>
      <c r="Q213" s="210"/>
      <c r="R213" s="210"/>
      <c r="S213" s="210"/>
      <c r="T213" s="211"/>
      <c r="AT213" s="212" t="s">
        <v>149</v>
      </c>
      <c r="AU213" s="212" t="s">
        <v>94</v>
      </c>
      <c r="AV213" s="13" t="s">
        <v>94</v>
      </c>
      <c r="AW213" s="13" t="s">
        <v>4</v>
      </c>
      <c r="AX213" s="13" t="s">
        <v>91</v>
      </c>
      <c r="AY213" s="212" t="s">
        <v>141</v>
      </c>
    </row>
    <row r="214" spans="1:65" s="2" customFormat="1" ht="16.5" customHeight="1">
      <c r="A214" s="34"/>
      <c r="B214" s="35"/>
      <c r="C214" s="188" t="s">
        <v>350</v>
      </c>
      <c r="D214" s="188" t="s">
        <v>143</v>
      </c>
      <c r="E214" s="189" t="s">
        <v>636</v>
      </c>
      <c r="F214" s="190" t="s">
        <v>637</v>
      </c>
      <c r="G214" s="191" t="s">
        <v>273</v>
      </c>
      <c r="H214" s="192">
        <v>4</v>
      </c>
      <c r="I214" s="193"/>
      <c r="J214" s="194">
        <f>ROUND(I214*H214,2)</f>
        <v>0</v>
      </c>
      <c r="K214" s="190" t="s">
        <v>1034</v>
      </c>
      <c r="L214" s="39"/>
      <c r="M214" s="195" t="s">
        <v>1</v>
      </c>
      <c r="N214" s="196" t="s">
        <v>48</v>
      </c>
      <c r="O214" s="71"/>
      <c r="P214" s="197">
        <f>O214*H214</f>
        <v>0</v>
      </c>
      <c r="Q214" s="197">
        <v>0</v>
      </c>
      <c r="R214" s="197">
        <f>Q214*H214</f>
        <v>0</v>
      </c>
      <c r="S214" s="197">
        <v>0</v>
      </c>
      <c r="T214" s="19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9" t="s">
        <v>147</v>
      </c>
      <c r="AT214" s="199" t="s">
        <v>143</v>
      </c>
      <c r="AU214" s="199" t="s">
        <v>94</v>
      </c>
      <c r="AY214" s="16" t="s">
        <v>141</v>
      </c>
      <c r="BE214" s="200">
        <f>IF(N214="základní",J214,0)</f>
        <v>0</v>
      </c>
      <c r="BF214" s="200">
        <f>IF(N214="snížená",J214,0)</f>
        <v>0</v>
      </c>
      <c r="BG214" s="200">
        <f>IF(N214="zákl. přenesená",J214,0)</f>
        <v>0</v>
      </c>
      <c r="BH214" s="200">
        <f>IF(N214="sníž. přenesená",J214,0)</f>
        <v>0</v>
      </c>
      <c r="BI214" s="200">
        <f>IF(N214="nulová",J214,0)</f>
        <v>0</v>
      </c>
      <c r="BJ214" s="16" t="s">
        <v>91</v>
      </c>
      <c r="BK214" s="200">
        <f>ROUND(I214*H214,2)</f>
        <v>0</v>
      </c>
      <c r="BL214" s="16" t="s">
        <v>147</v>
      </c>
      <c r="BM214" s="199" t="s">
        <v>910</v>
      </c>
    </row>
    <row r="215" spans="1:65" s="13" customFormat="1">
      <c r="B215" s="201"/>
      <c r="C215" s="202"/>
      <c r="D215" s="203" t="s">
        <v>149</v>
      </c>
      <c r="E215" s="204" t="s">
        <v>1</v>
      </c>
      <c r="F215" s="205" t="s">
        <v>911</v>
      </c>
      <c r="G215" s="202"/>
      <c r="H215" s="206">
        <v>4</v>
      </c>
      <c r="I215" s="207"/>
      <c r="J215" s="202"/>
      <c r="K215" s="202"/>
      <c r="L215" s="208"/>
      <c r="M215" s="209"/>
      <c r="N215" s="210"/>
      <c r="O215" s="210"/>
      <c r="P215" s="210"/>
      <c r="Q215" s="210"/>
      <c r="R215" s="210"/>
      <c r="S215" s="210"/>
      <c r="T215" s="211"/>
      <c r="AT215" s="212" t="s">
        <v>149</v>
      </c>
      <c r="AU215" s="212" t="s">
        <v>94</v>
      </c>
      <c r="AV215" s="13" t="s">
        <v>94</v>
      </c>
      <c r="AW215" s="13" t="s">
        <v>40</v>
      </c>
      <c r="AX215" s="13" t="s">
        <v>91</v>
      </c>
      <c r="AY215" s="212" t="s">
        <v>141</v>
      </c>
    </row>
    <row r="216" spans="1:65" s="2" customFormat="1" ht="16.5" customHeight="1">
      <c r="A216" s="34"/>
      <c r="B216" s="35"/>
      <c r="C216" s="224" t="s">
        <v>354</v>
      </c>
      <c r="D216" s="224" t="s">
        <v>237</v>
      </c>
      <c r="E216" s="225" t="s">
        <v>639</v>
      </c>
      <c r="F216" s="226" t="s">
        <v>640</v>
      </c>
      <c r="G216" s="227" t="s">
        <v>273</v>
      </c>
      <c r="H216" s="228">
        <v>1</v>
      </c>
      <c r="I216" s="229"/>
      <c r="J216" s="230">
        <f>ROUND(I216*H216,2)</f>
        <v>0</v>
      </c>
      <c r="K216" s="226" t="s">
        <v>1035</v>
      </c>
      <c r="L216" s="231"/>
      <c r="M216" s="232" t="s">
        <v>1</v>
      </c>
      <c r="N216" s="233" t="s">
        <v>48</v>
      </c>
      <c r="O216" s="71"/>
      <c r="P216" s="197">
        <f>O216*H216</f>
        <v>0</v>
      </c>
      <c r="Q216" s="197">
        <v>4.6999999999999999E-4</v>
      </c>
      <c r="R216" s="197">
        <f>Q216*H216</f>
        <v>4.6999999999999999E-4</v>
      </c>
      <c r="S216" s="197">
        <v>0</v>
      </c>
      <c r="T216" s="19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9" t="s">
        <v>183</v>
      </c>
      <c r="AT216" s="199" t="s">
        <v>237</v>
      </c>
      <c r="AU216" s="199" t="s">
        <v>94</v>
      </c>
      <c r="AY216" s="16" t="s">
        <v>141</v>
      </c>
      <c r="BE216" s="200">
        <f>IF(N216="základní",J216,0)</f>
        <v>0</v>
      </c>
      <c r="BF216" s="200">
        <f>IF(N216="snížená",J216,0)</f>
        <v>0</v>
      </c>
      <c r="BG216" s="200">
        <f>IF(N216="zákl. přenesená",J216,0)</f>
        <v>0</v>
      </c>
      <c r="BH216" s="200">
        <f>IF(N216="sníž. přenesená",J216,0)</f>
        <v>0</v>
      </c>
      <c r="BI216" s="200">
        <f>IF(N216="nulová",J216,0)</f>
        <v>0</v>
      </c>
      <c r="BJ216" s="16" t="s">
        <v>91</v>
      </c>
      <c r="BK216" s="200">
        <f>ROUND(I216*H216,2)</f>
        <v>0</v>
      </c>
      <c r="BL216" s="16" t="s">
        <v>147</v>
      </c>
      <c r="BM216" s="199" t="s">
        <v>912</v>
      </c>
    </row>
    <row r="217" spans="1:65" s="13" customFormat="1">
      <c r="B217" s="201"/>
      <c r="C217" s="202"/>
      <c r="D217" s="203" t="s">
        <v>149</v>
      </c>
      <c r="E217" s="204" t="s">
        <v>1</v>
      </c>
      <c r="F217" s="205" t="s">
        <v>91</v>
      </c>
      <c r="G217" s="202"/>
      <c r="H217" s="206">
        <v>1</v>
      </c>
      <c r="I217" s="207"/>
      <c r="J217" s="202"/>
      <c r="K217" s="202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149</v>
      </c>
      <c r="AU217" s="212" t="s">
        <v>94</v>
      </c>
      <c r="AV217" s="13" t="s">
        <v>94</v>
      </c>
      <c r="AW217" s="13" t="s">
        <v>40</v>
      </c>
      <c r="AX217" s="13" t="s">
        <v>91</v>
      </c>
      <c r="AY217" s="212" t="s">
        <v>141</v>
      </c>
    </row>
    <row r="218" spans="1:65" s="2" customFormat="1" ht="16.5" customHeight="1">
      <c r="A218" s="34"/>
      <c r="B218" s="35"/>
      <c r="C218" s="224" t="s">
        <v>359</v>
      </c>
      <c r="D218" s="224" t="s">
        <v>237</v>
      </c>
      <c r="E218" s="225" t="s">
        <v>642</v>
      </c>
      <c r="F218" s="226" t="s">
        <v>643</v>
      </c>
      <c r="G218" s="227" t="s">
        <v>273</v>
      </c>
      <c r="H218" s="228">
        <v>1</v>
      </c>
      <c r="I218" s="229"/>
      <c r="J218" s="230">
        <f>ROUND(I218*H218,2)</f>
        <v>0</v>
      </c>
      <c r="K218" s="226" t="s">
        <v>1035</v>
      </c>
      <c r="L218" s="231"/>
      <c r="M218" s="232" t="s">
        <v>1</v>
      </c>
      <c r="N218" s="233" t="s">
        <v>48</v>
      </c>
      <c r="O218" s="71"/>
      <c r="P218" s="197">
        <f>O218*H218</f>
        <v>0</v>
      </c>
      <c r="Q218" s="197">
        <v>1.39E-3</v>
      </c>
      <c r="R218" s="197">
        <f>Q218*H218</f>
        <v>1.39E-3</v>
      </c>
      <c r="S218" s="197">
        <v>0</v>
      </c>
      <c r="T218" s="19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9" t="s">
        <v>183</v>
      </c>
      <c r="AT218" s="199" t="s">
        <v>237</v>
      </c>
      <c r="AU218" s="199" t="s">
        <v>94</v>
      </c>
      <c r="AY218" s="16" t="s">
        <v>141</v>
      </c>
      <c r="BE218" s="200">
        <f>IF(N218="základní",J218,0)</f>
        <v>0</v>
      </c>
      <c r="BF218" s="200">
        <f>IF(N218="snížená",J218,0)</f>
        <v>0</v>
      </c>
      <c r="BG218" s="200">
        <f>IF(N218="zákl. přenesená",J218,0)</f>
        <v>0</v>
      </c>
      <c r="BH218" s="200">
        <f>IF(N218="sníž. přenesená",J218,0)</f>
        <v>0</v>
      </c>
      <c r="BI218" s="200">
        <f>IF(N218="nulová",J218,0)</f>
        <v>0</v>
      </c>
      <c r="BJ218" s="16" t="s">
        <v>91</v>
      </c>
      <c r="BK218" s="200">
        <f>ROUND(I218*H218,2)</f>
        <v>0</v>
      </c>
      <c r="BL218" s="16" t="s">
        <v>147</v>
      </c>
      <c r="BM218" s="199" t="s">
        <v>913</v>
      </c>
    </row>
    <row r="219" spans="1:65" s="13" customFormat="1">
      <c r="B219" s="201"/>
      <c r="C219" s="202"/>
      <c r="D219" s="203" t="s">
        <v>149</v>
      </c>
      <c r="E219" s="204" t="s">
        <v>1</v>
      </c>
      <c r="F219" s="205" t="s">
        <v>91</v>
      </c>
      <c r="G219" s="202"/>
      <c r="H219" s="206">
        <v>1</v>
      </c>
      <c r="I219" s="207"/>
      <c r="J219" s="202"/>
      <c r="K219" s="202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149</v>
      </c>
      <c r="AU219" s="212" t="s">
        <v>94</v>
      </c>
      <c r="AV219" s="13" t="s">
        <v>94</v>
      </c>
      <c r="AW219" s="13" t="s">
        <v>40</v>
      </c>
      <c r="AX219" s="13" t="s">
        <v>91</v>
      </c>
      <c r="AY219" s="212" t="s">
        <v>141</v>
      </c>
    </row>
    <row r="220" spans="1:65" s="2" customFormat="1" ht="16.5" customHeight="1">
      <c r="A220" s="34"/>
      <c r="B220" s="35"/>
      <c r="C220" s="188" t="s">
        <v>364</v>
      </c>
      <c r="D220" s="188" t="s">
        <v>143</v>
      </c>
      <c r="E220" s="189" t="s">
        <v>645</v>
      </c>
      <c r="F220" s="190" t="s">
        <v>646</v>
      </c>
      <c r="G220" s="191" t="s">
        <v>273</v>
      </c>
      <c r="H220" s="192">
        <v>20</v>
      </c>
      <c r="I220" s="193"/>
      <c r="J220" s="194">
        <f>ROUND(I220*H220,2)</f>
        <v>0</v>
      </c>
      <c r="K220" s="190" t="s">
        <v>1034</v>
      </c>
      <c r="L220" s="39"/>
      <c r="M220" s="195" t="s">
        <v>1</v>
      </c>
      <c r="N220" s="196" t="s">
        <v>48</v>
      </c>
      <c r="O220" s="71"/>
      <c r="P220" s="197">
        <f>O220*H220</f>
        <v>0</v>
      </c>
      <c r="Q220" s="197">
        <v>0</v>
      </c>
      <c r="R220" s="197">
        <f>Q220*H220</f>
        <v>0</v>
      </c>
      <c r="S220" s="197">
        <v>0</v>
      </c>
      <c r="T220" s="19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9" t="s">
        <v>147</v>
      </c>
      <c r="AT220" s="199" t="s">
        <v>143</v>
      </c>
      <c r="AU220" s="199" t="s">
        <v>94</v>
      </c>
      <c r="AY220" s="16" t="s">
        <v>141</v>
      </c>
      <c r="BE220" s="200">
        <f>IF(N220="základní",J220,0)</f>
        <v>0</v>
      </c>
      <c r="BF220" s="200">
        <f>IF(N220="snížená",J220,0)</f>
        <v>0</v>
      </c>
      <c r="BG220" s="200">
        <f>IF(N220="zákl. přenesená",J220,0)</f>
        <v>0</v>
      </c>
      <c r="BH220" s="200">
        <f>IF(N220="sníž. přenesená",J220,0)</f>
        <v>0</v>
      </c>
      <c r="BI220" s="200">
        <f>IF(N220="nulová",J220,0)</f>
        <v>0</v>
      </c>
      <c r="BJ220" s="16" t="s">
        <v>91</v>
      </c>
      <c r="BK220" s="200">
        <f>ROUND(I220*H220,2)</f>
        <v>0</v>
      </c>
      <c r="BL220" s="16" t="s">
        <v>147</v>
      </c>
      <c r="BM220" s="199" t="s">
        <v>914</v>
      </c>
    </row>
    <row r="221" spans="1:65" s="13" customFormat="1">
      <c r="B221" s="201"/>
      <c r="C221" s="202"/>
      <c r="D221" s="203" t="s">
        <v>149</v>
      </c>
      <c r="E221" s="204" t="s">
        <v>1</v>
      </c>
      <c r="F221" s="205" t="s">
        <v>915</v>
      </c>
      <c r="G221" s="202"/>
      <c r="H221" s="206">
        <v>20</v>
      </c>
      <c r="I221" s="207"/>
      <c r="J221" s="202"/>
      <c r="K221" s="202"/>
      <c r="L221" s="208"/>
      <c r="M221" s="209"/>
      <c r="N221" s="210"/>
      <c r="O221" s="210"/>
      <c r="P221" s="210"/>
      <c r="Q221" s="210"/>
      <c r="R221" s="210"/>
      <c r="S221" s="210"/>
      <c r="T221" s="211"/>
      <c r="AT221" s="212" t="s">
        <v>149</v>
      </c>
      <c r="AU221" s="212" t="s">
        <v>94</v>
      </c>
      <c r="AV221" s="13" t="s">
        <v>94</v>
      </c>
      <c r="AW221" s="13" t="s">
        <v>40</v>
      </c>
      <c r="AX221" s="13" t="s">
        <v>91</v>
      </c>
      <c r="AY221" s="212" t="s">
        <v>141</v>
      </c>
    </row>
    <row r="222" spans="1:65" s="2" customFormat="1" ht="16.5" customHeight="1">
      <c r="A222" s="34"/>
      <c r="B222" s="35"/>
      <c r="C222" s="224" t="s">
        <v>368</v>
      </c>
      <c r="D222" s="224" t="s">
        <v>237</v>
      </c>
      <c r="E222" s="225" t="s">
        <v>649</v>
      </c>
      <c r="F222" s="226" t="s">
        <v>650</v>
      </c>
      <c r="G222" s="227" t="s">
        <v>273</v>
      </c>
      <c r="H222" s="228">
        <v>20</v>
      </c>
      <c r="I222" s="229"/>
      <c r="J222" s="230">
        <f>ROUND(I222*H222,2)</f>
        <v>0</v>
      </c>
      <c r="K222" s="226" t="s">
        <v>1035</v>
      </c>
      <c r="L222" s="231"/>
      <c r="M222" s="232" t="s">
        <v>1</v>
      </c>
      <c r="N222" s="233" t="s">
        <v>48</v>
      </c>
      <c r="O222" s="71"/>
      <c r="P222" s="197">
        <f>O222*H222</f>
        <v>0</v>
      </c>
      <c r="Q222" s="197">
        <v>7.2000000000000005E-4</v>
      </c>
      <c r="R222" s="197">
        <f>Q222*H222</f>
        <v>1.4400000000000001E-2</v>
      </c>
      <c r="S222" s="197">
        <v>0</v>
      </c>
      <c r="T222" s="19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9" t="s">
        <v>183</v>
      </c>
      <c r="AT222" s="199" t="s">
        <v>237</v>
      </c>
      <c r="AU222" s="199" t="s">
        <v>94</v>
      </c>
      <c r="AY222" s="16" t="s">
        <v>141</v>
      </c>
      <c r="BE222" s="200">
        <f>IF(N222="základní",J222,0)</f>
        <v>0</v>
      </c>
      <c r="BF222" s="200">
        <f>IF(N222="snížená",J222,0)</f>
        <v>0</v>
      </c>
      <c r="BG222" s="200">
        <f>IF(N222="zákl. přenesená",J222,0)</f>
        <v>0</v>
      </c>
      <c r="BH222" s="200">
        <f>IF(N222="sníž. přenesená",J222,0)</f>
        <v>0</v>
      </c>
      <c r="BI222" s="200">
        <f>IF(N222="nulová",J222,0)</f>
        <v>0</v>
      </c>
      <c r="BJ222" s="16" t="s">
        <v>91</v>
      </c>
      <c r="BK222" s="200">
        <f>ROUND(I222*H222,2)</f>
        <v>0</v>
      </c>
      <c r="BL222" s="16" t="s">
        <v>147</v>
      </c>
      <c r="BM222" s="199" t="s">
        <v>916</v>
      </c>
    </row>
    <row r="223" spans="1:65" s="13" customFormat="1">
      <c r="B223" s="201"/>
      <c r="C223" s="202"/>
      <c r="D223" s="203" t="s">
        <v>149</v>
      </c>
      <c r="E223" s="204" t="s">
        <v>1</v>
      </c>
      <c r="F223" s="205" t="s">
        <v>247</v>
      </c>
      <c r="G223" s="202"/>
      <c r="H223" s="206">
        <v>20</v>
      </c>
      <c r="I223" s="207"/>
      <c r="J223" s="202"/>
      <c r="K223" s="202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149</v>
      </c>
      <c r="AU223" s="212" t="s">
        <v>94</v>
      </c>
      <c r="AV223" s="13" t="s">
        <v>94</v>
      </c>
      <c r="AW223" s="13" t="s">
        <v>40</v>
      </c>
      <c r="AX223" s="13" t="s">
        <v>91</v>
      </c>
      <c r="AY223" s="212" t="s">
        <v>141</v>
      </c>
    </row>
    <row r="224" spans="1:65" s="2" customFormat="1" ht="16.5" customHeight="1">
      <c r="A224" s="34"/>
      <c r="B224" s="35"/>
      <c r="C224" s="188" t="s">
        <v>372</v>
      </c>
      <c r="D224" s="188" t="s">
        <v>143</v>
      </c>
      <c r="E224" s="189" t="s">
        <v>917</v>
      </c>
      <c r="F224" s="190" t="s">
        <v>918</v>
      </c>
      <c r="G224" s="191" t="s">
        <v>273</v>
      </c>
      <c r="H224" s="192">
        <v>3</v>
      </c>
      <c r="I224" s="193"/>
      <c r="J224" s="194">
        <f>ROUND(I224*H224,2)</f>
        <v>0</v>
      </c>
      <c r="K224" s="190" t="s">
        <v>1034</v>
      </c>
      <c r="L224" s="39"/>
      <c r="M224" s="195" t="s">
        <v>1</v>
      </c>
      <c r="N224" s="196" t="s">
        <v>48</v>
      </c>
      <c r="O224" s="71"/>
      <c r="P224" s="197">
        <f>O224*H224</f>
        <v>0</v>
      </c>
      <c r="Q224" s="197">
        <v>0</v>
      </c>
      <c r="R224" s="197">
        <f>Q224*H224</f>
        <v>0</v>
      </c>
      <c r="S224" s="197">
        <v>0</v>
      </c>
      <c r="T224" s="19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9" t="s">
        <v>147</v>
      </c>
      <c r="AT224" s="199" t="s">
        <v>143</v>
      </c>
      <c r="AU224" s="199" t="s">
        <v>94</v>
      </c>
      <c r="AY224" s="16" t="s">
        <v>141</v>
      </c>
      <c r="BE224" s="200">
        <f>IF(N224="základní",J224,0)</f>
        <v>0</v>
      </c>
      <c r="BF224" s="200">
        <f>IF(N224="snížená",J224,0)</f>
        <v>0</v>
      </c>
      <c r="BG224" s="200">
        <f>IF(N224="zákl. přenesená",J224,0)</f>
        <v>0</v>
      </c>
      <c r="BH224" s="200">
        <f>IF(N224="sníž. přenesená",J224,0)</f>
        <v>0</v>
      </c>
      <c r="BI224" s="200">
        <f>IF(N224="nulová",J224,0)</f>
        <v>0</v>
      </c>
      <c r="BJ224" s="16" t="s">
        <v>91</v>
      </c>
      <c r="BK224" s="200">
        <f>ROUND(I224*H224,2)</f>
        <v>0</v>
      </c>
      <c r="BL224" s="16" t="s">
        <v>147</v>
      </c>
      <c r="BM224" s="199" t="s">
        <v>919</v>
      </c>
    </row>
    <row r="225" spans="1:65" s="13" customFormat="1">
      <c r="B225" s="201"/>
      <c r="C225" s="202"/>
      <c r="D225" s="203" t="s">
        <v>149</v>
      </c>
      <c r="E225" s="204" t="s">
        <v>1</v>
      </c>
      <c r="F225" s="205" t="s">
        <v>156</v>
      </c>
      <c r="G225" s="202"/>
      <c r="H225" s="206">
        <v>3</v>
      </c>
      <c r="I225" s="207"/>
      <c r="J225" s="202"/>
      <c r="K225" s="202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149</v>
      </c>
      <c r="AU225" s="212" t="s">
        <v>94</v>
      </c>
      <c r="AV225" s="13" t="s">
        <v>94</v>
      </c>
      <c r="AW225" s="13" t="s">
        <v>40</v>
      </c>
      <c r="AX225" s="13" t="s">
        <v>91</v>
      </c>
      <c r="AY225" s="212" t="s">
        <v>141</v>
      </c>
    </row>
    <row r="226" spans="1:65" s="2" customFormat="1" ht="16.5" customHeight="1">
      <c r="A226" s="34"/>
      <c r="B226" s="35"/>
      <c r="C226" s="224" t="s">
        <v>376</v>
      </c>
      <c r="D226" s="224" t="s">
        <v>237</v>
      </c>
      <c r="E226" s="225" t="s">
        <v>920</v>
      </c>
      <c r="F226" s="226" t="s">
        <v>921</v>
      </c>
      <c r="G226" s="227" t="s">
        <v>273</v>
      </c>
      <c r="H226" s="228">
        <v>3</v>
      </c>
      <c r="I226" s="229"/>
      <c r="J226" s="230">
        <f>ROUND(I226*H226,2)</f>
        <v>0</v>
      </c>
      <c r="K226" s="226" t="s">
        <v>1</v>
      </c>
      <c r="L226" s="231"/>
      <c r="M226" s="232" t="s">
        <v>1</v>
      </c>
      <c r="N226" s="233" t="s">
        <v>48</v>
      </c>
      <c r="O226" s="71"/>
      <c r="P226" s="197">
        <f>O226*H226</f>
        <v>0</v>
      </c>
      <c r="Q226" s="197">
        <v>9.8999999999999999E-4</v>
      </c>
      <c r="R226" s="197">
        <f>Q226*H226</f>
        <v>2.97E-3</v>
      </c>
      <c r="S226" s="197">
        <v>0</v>
      </c>
      <c r="T226" s="19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9" t="s">
        <v>183</v>
      </c>
      <c r="AT226" s="199" t="s">
        <v>237</v>
      </c>
      <c r="AU226" s="199" t="s">
        <v>94</v>
      </c>
      <c r="AY226" s="16" t="s">
        <v>141</v>
      </c>
      <c r="BE226" s="200">
        <f>IF(N226="základní",J226,0)</f>
        <v>0</v>
      </c>
      <c r="BF226" s="200">
        <f>IF(N226="snížená",J226,0)</f>
        <v>0</v>
      </c>
      <c r="BG226" s="200">
        <f>IF(N226="zákl. přenesená",J226,0)</f>
        <v>0</v>
      </c>
      <c r="BH226" s="200">
        <f>IF(N226="sníž. přenesená",J226,0)</f>
        <v>0</v>
      </c>
      <c r="BI226" s="200">
        <f>IF(N226="nulová",J226,0)</f>
        <v>0</v>
      </c>
      <c r="BJ226" s="16" t="s">
        <v>91</v>
      </c>
      <c r="BK226" s="200">
        <f>ROUND(I226*H226,2)</f>
        <v>0</v>
      </c>
      <c r="BL226" s="16" t="s">
        <v>147</v>
      </c>
      <c r="BM226" s="199" t="s">
        <v>922</v>
      </c>
    </row>
    <row r="227" spans="1:65" s="13" customFormat="1">
      <c r="B227" s="201"/>
      <c r="C227" s="202"/>
      <c r="D227" s="203" t="s">
        <v>149</v>
      </c>
      <c r="E227" s="204" t="s">
        <v>1</v>
      </c>
      <c r="F227" s="205" t="s">
        <v>156</v>
      </c>
      <c r="G227" s="202"/>
      <c r="H227" s="206">
        <v>3</v>
      </c>
      <c r="I227" s="207"/>
      <c r="J227" s="202"/>
      <c r="K227" s="202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149</v>
      </c>
      <c r="AU227" s="212" t="s">
        <v>94</v>
      </c>
      <c r="AV227" s="13" t="s">
        <v>94</v>
      </c>
      <c r="AW227" s="13" t="s">
        <v>40</v>
      </c>
      <c r="AX227" s="13" t="s">
        <v>91</v>
      </c>
      <c r="AY227" s="212" t="s">
        <v>141</v>
      </c>
    </row>
    <row r="228" spans="1:65" s="2" customFormat="1" ht="16.5" customHeight="1">
      <c r="A228" s="34"/>
      <c r="B228" s="35"/>
      <c r="C228" s="188" t="s">
        <v>380</v>
      </c>
      <c r="D228" s="188" t="s">
        <v>143</v>
      </c>
      <c r="E228" s="189" t="s">
        <v>653</v>
      </c>
      <c r="F228" s="190" t="s">
        <v>654</v>
      </c>
      <c r="G228" s="191" t="s">
        <v>273</v>
      </c>
      <c r="H228" s="192">
        <v>3</v>
      </c>
      <c r="I228" s="193"/>
      <c r="J228" s="194">
        <f>ROUND(I228*H228,2)</f>
        <v>0</v>
      </c>
      <c r="K228" s="190" t="s">
        <v>1034</v>
      </c>
      <c r="L228" s="39"/>
      <c r="M228" s="195" t="s">
        <v>1</v>
      </c>
      <c r="N228" s="196" t="s">
        <v>48</v>
      </c>
      <c r="O228" s="71"/>
      <c r="P228" s="197">
        <f>O228*H228</f>
        <v>0</v>
      </c>
      <c r="Q228" s="197">
        <v>0</v>
      </c>
      <c r="R228" s="197">
        <f>Q228*H228</f>
        <v>0</v>
      </c>
      <c r="S228" s="197">
        <v>0</v>
      </c>
      <c r="T228" s="19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9" t="s">
        <v>147</v>
      </c>
      <c r="AT228" s="199" t="s">
        <v>143</v>
      </c>
      <c r="AU228" s="199" t="s">
        <v>94</v>
      </c>
      <c r="AY228" s="16" t="s">
        <v>141</v>
      </c>
      <c r="BE228" s="200">
        <f>IF(N228="základní",J228,0)</f>
        <v>0</v>
      </c>
      <c r="BF228" s="200">
        <f>IF(N228="snížená",J228,0)</f>
        <v>0</v>
      </c>
      <c r="BG228" s="200">
        <f>IF(N228="zákl. přenesená",J228,0)</f>
        <v>0</v>
      </c>
      <c r="BH228" s="200">
        <f>IF(N228="sníž. přenesená",J228,0)</f>
        <v>0</v>
      </c>
      <c r="BI228" s="200">
        <f>IF(N228="nulová",J228,0)</f>
        <v>0</v>
      </c>
      <c r="BJ228" s="16" t="s">
        <v>91</v>
      </c>
      <c r="BK228" s="200">
        <f>ROUND(I228*H228,2)</f>
        <v>0</v>
      </c>
      <c r="BL228" s="16" t="s">
        <v>147</v>
      </c>
      <c r="BM228" s="199" t="s">
        <v>923</v>
      </c>
    </row>
    <row r="229" spans="1:65" s="13" customFormat="1">
      <c r="B229" s="201"/>
      <c r="C229" s="202"/>
      <c r="D229" s="203" t="s">
        <v>149</v>
      </c>
      <c r="E229" s="204" t="s">
        <v>1</v>
      </c>
      <c r="F229" s="205" t="s">
        <v>924</v>
      </c>
      <c r="G229" s="202"/>
      <c r="H229" s="206">
        <v>3</v>
      </c>
      <c r="I229" s="207"/>
      <c r="J229" s="202"/>
      <c r="K229" s="202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149</v>
      </c>
      <c r="AU229" s="212" t="s">
        <v>94</v>
      </c>
      <c r="AV229" s="13" t="s">
        <v>94</v>
      </c>
      <c r="AW229" s="13" t="s">
        <v>40</v>
      </c>
      <c r="AX229" s="13" t="s">
        <v>91</v>
      </c>
      <c r="AY229" s="212" t="s">
        <v>141</v>
      </c>
    </row>
    <row r="230" spans="1:65" s="2" customFormat="1" ht="16.5" customHeight="1">
      <c r="A230" s="34"/>
      <c r="B230" s="35"/>
      <c r="C230" s="224" t="s">
        <v>384</v>
      </c>
      <c r="D230" s="224" t="s">
        <v>237</v>
      </c>
      <c r="E230" s="225" t="s">
        <v>657</v>
      </c>
      <c r="F230" s="226" t="s">
        <v>658</v>
      </c>
      <c r="G230" s="227" t="s">
        <v>273</v>
      </c>
      <c r="H230" s="228">
        <v>1</v>
      </c>
      <c r="I230" s="229"/>
      <c r="J230" s="230">
        <f>ROUND(I230*H230,2)</f>
        <v>0</v>
      </c>
      <c r="K230" s="226" t="s">
        <v>1035</v>
      </c>
      <c r="L230" s="231"/>
      <c r="M230" s="232" t="s">
        <v>1</v>
      </c>
      <c r="N230" s="233" t="s">
        <v>48</v>
      </c>
      <c r="O230" s="71"/>
      <c r="P230" s="197">
        <f>O230*H230</f>
        <v>0</v>
      </c>
      <c r="Q230" s="197">
        <v>7.2000000000000005E-4</v>
      </c>
      <c r="R230" s="197">
        <f>Q230*H230</f>
        <v>7.2000000000000005E-4</v>
      </c>
      <c r="S230" s="197">
        <v>0</v>
      </c>
      <c r="T230" s="19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183</v>
      </c>
      <c r="AT230" s="199" t="s">
        <v>237</v>
      </c>
      <c r="AU230" s="199" t="s">
        <v>94</v>
      </c>
      <c r="AY230" s="16" t="s">
        <v>141</v>
      </c>
      <c r="BE230" s="200">
        <f>IF(N230="základní",J230,0)</f>
        <v>0</v>
      </c>
      <c r="BF230" s="200">
        <f>IF(N230="snížená",J230,0)</f>
        <v>0</v>
      </c>
      <c r="BG230" s="200">
        <f>IF(N230="zákl. přenesená",J230,0)</f>
        <v>0</v>
      </c>
      <c r="BH230" s="200">
        <f>IF(N230="sníž. přenesená",J230,0)</f>
        <v>0</v>
      </c>
      <c r="BI230" s="200">
        <f>IF(N230="nulová",J230,0)</f>
        <v>0</v>
      </c>
      <c r="BJ230" s="16" t="s">
        <v>91</v>
      </c>
      <c r="BK230" s="200">
        <f>ROUND(I230*H230,2)</f>
        <v>0</v>
      </c>
      <c r="BL230" s="16" t="s">
        <v>147</v>
      </c>
      <c r="BM230" s="199" t="s">
        <v>925</v>
      </c>
    </row>
    <row r="231" spans="1:65" s="13" customFormat="1">
      <c r="B231" s="201"/>
      <c r="C231" s="202"/>
      <c r="D231" s="203" t="s">
        <v>149</v>
      </c>
      <c r="E231" s="204" t="s">
        <v>1</v>
      </c>
      <c r="F231" s="205" t="s">
        <v>91</v>
      </c>
      <c r="G231" s="202"/>
      <c r="H231" s="206">
        <v>1</v>
      </c>
      <c r="I231" s="207"/>
      <c r="J231" s="202"/>
      <c r="K231" s="202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149</v>
      </c>
      <c r="AU231" s="212" t="s">
        <v>94</v>
      </c>
      <c r="AV231" s="13" t="s">
        <v>94</v>
      </c>
      <c r="AW231" s="13" t="s">
        <v>40</v>
      </c>
      <c r="AX231" s="13" t="s">
        <v>91</v>
      </c>
      <c r="AY231" s="212" t="s">
        <v>141</v>
      </c>
    </row>
    <row r="232" spans="1:65" s="2" customFormat="1" ht="16.5" customHeight="1">
      <c r="A232" s="34"/>
      <c r="B232" s="35"/>
      <c r="C232" s="224" t="s">
        <v>388</v>
      </c>
      <c r="D232" s="224" t="s">
        <v>237</v>
      </c>
      <c r="E232" s="225" t="s">
        <v>660</v>
      </c>
      <c r="F232" s="226" t="s">
        <v>661</v>
      </c>
      <c r="G232" s="227" t="s">
        <v>273</v>
      </c>
      <c r="H232" s="228">
        <v>1</v>
      </c>
      <c r="I232" s="229"/>
      <c r="J232" s="230">
        <f>ROUND(I232*H232,2)</f>
        <v>0</v>
      </c>
      <c r="K232" s="226" t="s">
        <v>1035</v>
      </c>
      <c r="L232" s="231"/>
      <c r="M232" s="232" t="s">
        <v>1</v>
      </c>
      <c r="N232" s="233" t="s">
        <v>48</v>
      </c>
      <c r="O232" s="71"/>
      <c r="P232" s="197">
        <f>O232*H232</f>
        <v>0</v>
      </c>
      <c r="Q232" s="197">
        <v>1.41E-3</v>
      </c>
      <c r="R232" s="197">
        <f>Q232*H232</f>
        <v>1.41E-3</v>
      </c>
      <c r="S232" s="197">
        <v>0</v>
      </c>
      <c r="T232" s="19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9" t="s">
        <v>183</v>
      </c>
      <c r="AT232" s="199" t="s">
        <v>237</v>
      </c>
      <c r="AU232" s="199" t="s">
        <v>94</v>
      </c>
      <c r="AY232" s="16" t="s">
        <v>141</v>
      </c>
      <c r="BE232" s="200">
        <f>IF(N232="základní",J232,0)</f>
        <v>0</v>
      </c>
      <c r="BF232" s="200">
        <f>IF(N232="snížená",J232,0)</f>
        <v>0</v>
      </c>
      <c r="BG232" s="200">
        <f>IF(N232="zákl. přenesená",J232,0)</f>
        <v>0</v>
      </c>
      <c r="BH232" s="200">
        <f>IF(N232="sníž. přenesená",J232,0)</f>
        <v>0</v>
      </c>
      <c r="BI232" s="200">
        <f>IF(N232="nulová",J232,0)</f>
        <v>0</v>
      </c>
      <c r="BJ232" s="16" t="s">
        <v>91</v>
      </c>
      <c r="BK232" s="200">
        <f>ROUND(I232*H232,2)</f>
        <v>0</v>
      </c>
      <c r="BL232" s="16" t="s">
        <v>147</v>
      </c>
      <c r="BM232" s="199" t="s">
        <v>926</v>
      </c>
    </row>
    <row r="233" spans="1:65" s="13" customFormat="1">
      <c r="B233" s="201"/>
      <c r="C233" s="202"/>
      <c r="D233" s="203" t="s">
        <v>149</v>
      </c>
      <c r="E233" s="204" t="s">
        <v>1</v>
      </c>
      <c r="F233" s="205" t="s">
        <v>91</v>
      </c>
      <c r="G233" s="202"/>
      <c r="H233" s="206">
        <v>1</v>
      </c>
      <c r="I233" s="207"/>
      <c r="J233" s="202"/>
      <c r="K233" s="202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149</v>
      </c>
      <c r="AU233" s="212" t="s">
        <v>94</v>
      </c>
      <c r="AV233" s="13" t="s">
        <v>94</v>
      </c>
      <c r="AW233" s="13" t="s">
        <v>40</v>
      </c>
      <c r="AX233" s="13" t="s">
        <v>91</v>
      </c>
      <c r="AY233" s="212" t="s">
        <v>141</v>
      </c>
    </row>
    <row r="234" spans="1:65" s="2" customFormat="1" ht="16.5" customHeight="1">
      <c r="A234" s="34"/>
      <c r="B234" s="35"/>
      <c r="C234" s="224" t="s">
        <v>392</v>
      </c>
      <c r="D234" s="224" t="s">
        <v>237</v>
      </c>
      <c r="E234" s="225" t="s">
        <v>927</v>
      </c>
      <c r="F234" s="226" t="s">
        <v>928</v>
      </c>
      <c r="G234" s="227" t="s">
        <v>273</v>
      </c>
      <c r="H234" s="228">
        <v>1</v>
      </c>
      <c r="I234" s="229"/>
      <c r="J234" s="230">
        <f>ROUND(I234*H234,2)</f>
        <v>0</v>
      </c>
      <c r="K234" s="226" t="s">
        <v>1035</v>
      </c>
      <c r="L234" s="231"/>
      <c r="M234" s="232" t="s">
        <v>1</v>
      </c>
      <c r="N234" s="233" t="s">
        <v>48</v>
      </c>
      <c r="O234" s="71"/>
      <c r="P234" s="197">
        <f>O234*H234</f>
        <v>0</v>
      </c>
      <c r="Q234" s="197">
        <v>1.06E-3</v>
      </c>
      <c r="R234" s="197">
        <f>Q234*H234</f>
        <v>1.06E-3</v>
      </c>
      <c r="S234" s="197">
        <v>0</v>
      </c>
      <c r="T234" s="19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9" t="s">
        <v>183</v>
      </c>
      <c r="AT234" s="199" t="s">
        <v>237</v>
      </c>
      <c r="AU234" s="199" t="s">
        <v>94</v>
      </c>
      <c r="AY234" s="16" t="s">
        <v>141</v>
      </c>
      <c r="BE234" s="200">
        <f>IF(N234="základní",J234,0)</f>
        <v>0</v>
      </c>
      <c r="BF234" s="200">
        <f>IF(N234="snížená",J234,0)</f>
        <v>0</v>
      </c>
      <c r="BG234" s="200">
        <f>IF(N234="zákl. přenesená",J234,0)</f>
        <v>0</v>
      </c>
      <c r="BH234" s="200">
        <f>IF(N234="sníž. přenesená",J234,0)</f>
        <v>0</v>
      </c>
      <c r="BI234" s="200">
        <f>IF(N234="nulová",J234,0)</f>
        <v>0</v>
      </c>
      <c r="BJ234" s="16" t="s">
        <v>91</v>
      </c>
      <c r="BK234" s="200">
        <f>ROUND(I234*H234,2)</f>
        <v>0</v>
      </c>
      <c r="BL234" s="16" t="s">
        <v>147</v>
      </c>
      <c r="BM234" s="199" t="s">
        <v>929</v>
      </c>
    </row>
    <row r="235" spans="1:65" s="13" customFormat="1">
      <c r="B235" s="201"/>
      <c r="C235" s="202"/>
      <c r="D235" s="203" t="s">
        <v>149</v>
      </c>
      <c r="E235" s="204" t="s">
        <v>1</v>
      </c>
      <c r="F235" s="205" t="s">
        <v>91</v>
      </c>
      <c r="G235" s="202"/>
      <c r="H235" s="206">
        <v>1</v>
      </c>
      <c r="I235" s="207"/>
      <c r="J235" s="202"/>
      <c r="K235" s="202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149</v>
      </c>
      <c r="AU235" s="212" t="s">
        <v>94</v>
      </c>
      <c r="AV235" s="13" t="s">
        <v>94</v>
      </c>
      <c r="AW235" s="13" t="s">
        <v>40</v>
      </c>
      <c r="AX235" s="13" t="s">
        <v>91</v>
      </c>
      <c r="AY235" s="212" t="s">
        <v>141</v>
      </c>
    </row>
    <row r="236" spans="1:65" s="2" customFormat="1" ht="16.5" customHeight="1">
      <c r="A236" s="34"/>
      <c r="B236" s="35"/>
      <c r="C236" s="188" t="s">
        <v>396</v>
      </c>
      <c r="D236" s="188" t="s">
        <v>143</v>
      </c>
      <c r="E236" s="189" t="s">
        <v>668</v>
      </c>
      <c r="F236" s="190" t="s">
        <v>669</v>
      </c>
      <c r="G236" s="191" t="s">
        <v>273</v>
      </c>
      <c r="H236" s="192">
        <v>1</v>
      </c>
      <c r="I236" s="193"/>
      <c r="J236" s="194">
        <f>ROUND(I236*H236,2)</f>
        <v>0</v>
      </c>
      <c r="K236" s="190" t="s">
        <v>1034</v>
      </c>
      <c r="L236" s="39"/>
      <c r="M236" s="195" t="s">
        <v>1</v>
      </c>
      <c r="N236" s="196" t="s">
        <v>48</v>
      </c>
      <c r="O236" s="71"/>
      <c r="P236" s="197">
        <f>O236*H236</f>
        <v>0</v>
      </c>
      <c r="Q236" s="197">
        <v>0</v>
      </c>
      <c r="R236" s="197">
        <f>Q236*H236</f>
        <v>0</v>
      </c>
      <c r="S236" s="197">
        <v>0</v>
      </c>
      <c r="T236" s="19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9" t="s">
        <v>147</v>
      </c>
      <c r="AT236" s="199" t="s">
        <v>143</v>
      </c>
      <c r="AU236" s="199" t="s">
        <v>94</v>
      </c>
      <c r="AY236" s="16" t="s">
        <v>141</v>
      </c>
      <c r="BE236" s="200">
        <f>IF(N236="základní",J236,0)</f>
        <v>0</v>
      </c>
      <c r="BF236" s="200">
        <f>IF(N236="snížená",J236,0)</f>
        <v>0</v>
      </c>
      <c r="BG236" s="200">
        <f>IF(N236="zákl. přenesená",J236,0)</f>
        <v>0</v>
      </c>
      <c r="BH236" s="200">
        <f>IF(N236="sníž. přenesená",J236,0)</f>
        <v>0</v>
      </c>
      <c r="BI236" s="200">
        <f>IF(N236="nulová",J236,0)</f>
        <v>0</v>
      </c>
      <c r="BJ236" s="16" t="s">
        <v>91</v>
      </c>
      <c r="BK236" s="200">
        <f>ROUND(I236*H236,2)</f>
        <v>0</v>
      </c>
      <c r="BL236" s="16" t="s">
        <v>147</v>
      </c>
      <c r="BM236" s="199" t="s">
        <v>930</v>
      </c>
    </row>
    <row r="237" spans="1:65" s="13" customFormat="1">
      <c r="B237" s="201"/>
      <c r="C237" s="202"/>
      <c r="D237" s="203" t="s">
        <v>149</v>
      </c>
      <c r="E237" s="204" t="s">
        <v>1</v>
      </c>
      <c r="F237" s="205" t="s">
        <v>91</v>
      </c>
      <c r="G237" s="202"/>
      <c r="H237" s="206">
        <v>1</v>
      </c>
      <c r="I237" s="207"/>
      <c r="J237" s="202"/>
      <c r="K237" s="202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149</v>
      </c>
      <c r="AU237" s="212" t="s">
        <v>94</v>
      </c>
      <c r="AV237" s="13" t="s">
        <v>94</v>
      </c>
      <c r="AW237" s="13" t="s">
        <v>40</v>
      </c>
      <c r="AX237" s="13" t="s">
        <v>91</v>
      </c>
      <c r="AY237" s="212" t="s">
        <v>141</v>
      </c>
    </row>
    <row r="238" spans="1:65" s="2" customFormat="1" ht="16.5" customHeight="1">
      <c r="A238" s="34"/>
      <c r="B238" s="35"/>
      <c r="C238" s="224" t="s">
        <v>400</v>
      </c>
      <c r="D238" s="224" t="s">
        <v>237</v>
      </c>
      <c r="E238" s="225" t="s">
        <v>672</v>
      </c>
      <c r="F238" s="226" t="s">
        <v>673</v>
      </c>
      <c r="G238" s="227" t="s">
        <v>273</v>
      </c>
      <c r="H238" s="228">
        <v>1</v>
      </c>
      <c r="I238" s="229"/>
      <c r="J238" s="230">
        <f>ROUND(I238*H238,2)</f>
        <v>0</v>
      </c>
      <c r="K238" s="226" t="s">
        <v>1035</v>
      </c>
      <c r="L238" s="231"/>
      <c r="M238" s="232" t="s">
        <v>1</v>
      </c>
      <c r="N238" s="233" t="s">
        <v>48</v>
      </c>
      <c r="O238" s="71"/>
      <c r="P238" s="197">
        <f>O238*H238</f>
        <v>0</v>
      </c>
      <c r="Q238" s="197">
        <v>1.1199999999999999E-3</v>
      </c>
      <c r="R238" s="197">
        <f>Q238*H238</f>
        <v>1.1199999999999999E-3</v>
      </c>
      <c r="S238" s="197">
        <v>0</v>
      </c>
      <c r="T238" s="19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9" t="s">
        <v>183</v>
      </c>
      <c r="AT238" s="199" t="s">
        <v>237</v>
      </c>
      <c r="AU238" s="199" t="s">
        <v>94</v>
      </c>
      <c r="AY238" s="16" t="s">
        <v>141</v>
      </c>
      <c r="BE238" s="200">
        <f>IF(N238="základní",J238,0)</f>
        <v>0</v>
      </c>
      <c r="BF238" s="200">
        <f>IF(N238="snížená",J238,0)</f>
        <v>0</v>
      </c>
      <c r="BG238" s="200">
        <f>IF(N238="zákl. přenesená",J238,0)</f>
        <v>0</v>
      </c>
      <c r="BH238" s="200">
        <f>IF(N238="sníž. přenesená",J238,0)</f>
        <v>0</v>
      </c>
      <c r="BI238" s="200">
        <f>IF(N238="nulová",J238,0)</f>
        <v>0</v>
      </c>
      <c r="BJ238" s="16" t="s">
        <v>91</v>
      </c>
      <c r="BK238" s="200">
        <f>ROUND(I238*H238,2)</f>
        <v>0</v>
      </c>
      <c r="BL238" s="16" t="s">
        <v>147</v>
      </c>
      <c r="BM238" s="199" t="s">
        <v>931</v>
      </c>
    </row>
    <row r="239" spans="1:65" s="13" customFormat="1">
      <c r="B239" s="201"/>
      <c r="C239" s="202"/>
      <c r="D239" s="203" t="s">
        <v>149</v>
      </c>
      <c r="E239" s="204" t="s">
        <v>1</v>
      </c>
      <c r="F239" s="205" t="s">
        <v>91</v>
      </c>
      <c r="G239" s="202"/>
      <c r="H239" s="206">
        <v>1</v>
      </c>
      <c r="I239" s="207"/>
      <c r="J239" s="202"/>
      <c r="K239" s="202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149</v>
      </c>
      <c r="AU239" s="212" t="s">
        <v>94</v>
      </c>
      <c r="AV239" s="13" t="s">
        <v>94</v>
      </c>
      <c r="AW239" s="13" t="s">
        <v>40</v>
      </c>
      <c r="AX239" s="13" t="s">
        <v>91</v>
      </c>
      <c r="AY239" s="212" t="s">
        <v>141</v>
      </c>
    </row>
    <row r="240" spans="1:65" s="2" customFormat="1" ht="16.5" customHeight="1">
      <c r="A240" s="34"/>
      <c r="B240" s="35"/>
      <c r="C240" s="188" t="s">
        <v>404</v>
      </c>
      <c r="D240" s="188" t="s">
        <v>143</v>
      </c>
      <c r="E240" s="189" t="s">
        <v>698</v>
      </c>
      <c r="F240" s="190" t="s">
        <v>699</v>
      </c>
      <c r="G240" s="191" t="s">
        <v>273</v>
      </c>
      <c r="H240" s="192">
        <v>1</v>
      </c>
      <c r="I240" s="193"/>
      <c r="J240" s="194">
        <f>ROUND(I240*H240,2)</f>
        <v>0</v>
      </c>
      <c r="K240" s="190" t="s">
        <v>1034</v>
      </c>
      <c r="L240" s="39"/>
      <c r="M240" s="195" t="s">
        <v>1</v>
      </c>
      <c r="N240" s="196" t="s">
        <v>48</v>
      </c>
      <c r="O240" s="71"/>
      <c r="P240" s="197">
        <f>O240*H240</f>
        <v>0</v>
      </c>
      <c r="Q240" s="197">
        <v>1.6199999999999999E-3</v>
      </c>
      <c r="R240" s="197">
        <f>Q240*H240</f>
        <v>1.6199999999999999E-3</v>
      </c>
      <c r="S240" s="197">
        <v>0</v>
      </c>
      <c r="T240" s="19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9" t="s">
        <v>147</v>
      </c>
      <c r="AT240" s="199" t="s">
        <v>143</v>
      </c>
      <c r="AU240" s="199" t="s">
        <v>94</v>
      </c>
      <c r="AY240" s="16" t="s">
        <v>141</v>
      </c>
      <c r="BE240" s="200">
        <f>IF(N240="základní",J240,0)</f>
        <v>0</v>
      </c>
      <c r="BF240" s="200">
        <f>IF(N240="snížená",J240,0)</f>
        <v>0</v>
      </c>
      <c r="BG240" s="200">
        <f>IF(N240="zákl. přenesená",J240,0)</f>
        <v>0</v>
      </c>
      <c r="BH240" s="200">
        <f>IF(N240="sníž. přenesená",J240,0)</f>
        <v>0</v>
      </c>
      <c r="BI240" s="200">
        <f>IF(N240="nulová",J240,0)</f>
        <v>0</v>
      </c>
      <c r="BJ240" s="16" t="s">
        <v>91</v>
      </c>
      <c r="BK240" s="200">
        <f>ROUND(I240*H240,2)</f>
        <v>0</v>
      </c>
      <c r="BL240" s="16" t="s">
        <v>147</v>
      </c>
      <c r="BM240" s="199" t="s">
        <v>932</v>
      </c>
    </row>
    <row r="241" spans="1:65" s="13" customFormat="1">
      <c r="B241" s="201"/>
      <c r="C241" s="202"/>
      <c r="D241" s="203" t="s">
        <v>149</v>
      </c>
      <c r="E241" s="204" t="s">
        <v>1</v>
      </c>
      <c r="F241" s="205" t="s">
        <v>91</v>
      </c>
      <c r="G241" s="202"/>
      <c r="H241" s="206">
        <v>1</v>
      </c>
      <c r="I241" s="207"/>
      <c r="J241" s="202"/>
      <c r="K241" s="202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149</v>
      </c>
      <c r="AU241" s="212" t="s">
        <v>94</v>
      </c>
      <c r="AV241" s="13" t="s">
        <v>94</v>
      </c>
      <c r="AW241" s="13" t="s">
        <v>40</v>
      </c>
      <c r="AX241" s="13" t="s">
        <v>91</v>
      </c>
      <c r="AY241" s="212" t="s">
        <v>141</v>
      </c>
    </row>
    <row r="242" spans="1:65" s="2" customFormat="1" ht="16.5" customHeight="1">
      <c r="A242" s="34"/>
      <c r="B242" s="35"/>
      <c r="C242" s="224" t="s">
        <v>409</v>
      </c>
      <c r="D242" s="224" t="s">
        <v>237</v>
      </c>
      <c r="E242" s="225" t="s">
        <v>702</v>
      </c>
      <c r="F242" s="226" t="s">
        <v>703</v>
      </c>
      <c r="G242" s="227" t="s">
        <v>273</v>
      </c>
      <c r="H242" s="228">
        <v>1</v>
      </c>
      <c r="I242" s="229"/>
      <c r="J242" s="230">
        <f>ROUND(I242*H242,2)</f>
        <v>0</v>
      </c>
      <c r="K242" s="226" t="s">
        <v>1035</v>
      </c>
      <c r="L242" s="231"/>
      <c r="M242" s="232" t="s">
        <v>1</v>
      </c>
      <c r="N242" s="233" t="s">
        <v>48</v>
      </c>
      <c r="O242" s="71"/>
      <c r="P242" s="197">
        <f>O242*H242</f>
        <v>0</v>
      </c>
      <c r="Q242" s="197">
        <v>3.5000000000000001E-3</v>
      </c>
      <c r="R242" s="197">
        <f>Q242*H242</f>
        <v>3.5000000000000001E-3</v>
      </c>
      <c r="S242" s="197">
        <v>0</v>
      </c>
      <c r="T242" s="19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183</v>
      </c>
      <c r="AT242" s="199" t="s">
        <v>237</v>
      </c>
      <c r="AU242" s="199" t="s">
        <v>94</v>
      </c>
      <c r="AY242" s="16" t="s">
        <v>141</v>
      </c>
      <c r="BE242" s="200">
        <f>IF(N242="základní",J242,0)</f>
        <v>0</v>
      </c>
      <c r="BF242" s="200">
        <f>IF(N242="snížená",J242,0)</f>
        <v>0</v>
      </c>
      <c r="BG242" s="200">
        <f>IF(N242="zákl. přenesená",J242,0)</f>
        <v>0</v>
      </c>
      <c r="BH242" s="200">
        <f>IF(N242="sníž. přenesená",J242,0)</f>
        <v>0</v>
      </c>
      <c r="BI242" s="200">
        <f>IF(N242="nulová",J242,0)</f>
        <v>0</v>
      </c>
      <c r="BJ242" s="16" t="s">
        <v>91</v>
      </c>
      <c r="BK242" s="200">
        <f>ROUND(I242*H242,2)</f>
        <v>0</v>
      </c>
      <c r="BL242" s="16" t="s">
        <v>147</v>
      </c>
      <c r="BM242" s="199" t="s">
        <v>933</v>
      </c>
    </row>
    <row r="243" spans="1:65" s="13" customFormat="1">
      <c r="B243" s="201"/>
      <c r="C243" s="202"/>
      <c r="D243" s="203" t="s">
        <v>149</v>
      </c>
      <c r="E243" s="204" t="s">
        <v>1</v>
      </c>
      <c r="F243" s="205" t="s">
        <v>91</v>
      </c>
      <c r="G243" s="202"/>
      <c r="H243" s="206">
        <v>1</v>
      </c>
      <c r="I243" s="207"/>
      <c r="J243" s="202"/>
      <c r="K243" s="202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149</v>
      </c>
      <c r="AU243" s="212" t="s">
        <v>94</v>
      </c>
      <c r="AV243" s="13" t="s">
        <v>94</v>
      </c>
      <c r="AW243" s="13" t="s">
        <v>40</v>
      </c>
      <c r="AX243" s="13" t="s">
        <v>91</v>
      </c>
      <c r="AY243" s="212" t="s">
        <v>141</v>
      </c>
    </row>
    <row r="244" spans="1:65" s="2" customFormat="1" ht="16.5" customHeight="1">
      <c r="A244" s="34"/>
      <c r="B244" s="35"/>
      <c r="C244" s="224" t="s">
        <v>415</v>
      </c>
      <c r="D244" s="224" t="s">
        <v>237</v>
      </c>
      <c r="E244" s="225" t="s">
        <v>706</v>
      </c>
      <c r="F244" s="226" t="s">
        <v>707</v>
      </c>
      <c r="G244" s="227" t="s">
        <v>273</v>
      </c>
      <c r="H244" s="228">
        <v>1</v>
      </c>
      <c r="I244" s="229"/>
      <c r="J244" s="230">
        <f>ROUND(I244*H244,2)</f>
        <v>0</v>
      </c>
      <c r="K244" s="226" t="s">
        <v>1035</v>
      </c>
      <c r="L244" s="231"/>
      <c r="M244" s="232" t="s">
        <v>1</v>
      </c>
      <c r="N244" s="233" t="s">
        <v>48</v>
      </c>
      <c r="O244" s="71"/>
      <c r="P244" s="197">
        <f>O244*H244</f>
        <v>0</v>
      </c>
      <c r="Q244" s="197">
        <v>1.847E-2</v>
      </c>
      <c r="R244" s="197">
        <f>Q244*H244</f>
        <v>1.847E-2</v>
      </c>
      <c r="S244" s="197">
        <v>0</v>
      </c>
      <c r="T244" s="19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9" t="s">
        <v>183</v>
      </c>
      <c r="AT244" s="199" t="s">
        <v>237</v>
      </c>
      <c r="AU244" s="199" t="s">
        <v>94</v>
      </c>
      <c r="AY244" s="16" t="s">
        <v>141</v>
      </c>
      <c r="BE244" s="200">
        <f>IF(N244="základní",J244,0)</f>
        <v>0</v>
      </c>
      <c r="BF244" s="200">
        <f>IF(N244="snížená",J244,0)</f>
        <v>0</v>
      </c>
      <c r="BG244" s="200">
        <f>IF(N244="zákl. přenesená",J244,0)</f>
        <v>0</v>
      </c>
      <c r="BH244" s="200">
        <f>IF(N244="sníž. přenesená",J244,0)</f>
        <v>0</v>
      </c>
      <c r="BI244" s="200">
        <f>IF(N244="nulová",J244,0)</f>
        <v>0</v>
      </c>
      <c r="BJ244" s="16" t="s">
        <v>91</v>
      </c>
      <c r="BK244" s="200">
        <f>ROUND(I244*H244,2)</f>
        <v>0</v>
      </c>
      <c r="BL244" s="16" t="s">
        <v>147</v>
      </c>
      <c r="BM244" s="199" t="s">
        <v>934</v>
      </c>
    </row>
    <row r="245" spans="1:65" s="13" customFormat="1">
      <c r="B245" s="201"/>
      <c r="C245" s="202"/>
      <c r="D245" s="203" t="s">
        <v>149</v>
      </c>
      <c r="E245" s="204" t="s">
        <v>1</v>
      </c>
      <c r="F245" s="205" t="s">
        <v>91</v>
      </c>
      <c r="G245" s="202"/>
      <c r="H245" s="206">
        <v>1</v>
      </c>
      <c r="I245" s="207"/>
      <c r="J245" s="202"/>
      <c r="K245" s="202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149</v>
      </c>
      <c r="AU245" s="212" t="s">
        <v>94</v>
      </c>
      <c r="AV245" s="13" t="s">
        <v>94</v>
      </c>
      <c r="AW245" s="13" t="s">
        <v>40</v>
      </c>
      <c r="AX245" s="13" t="s">
        <v>91</v>
      </c>
      <c r="AY245" s="212" t="s">
        <v>141</v>
      </c>
    </row>
    <row r="246" spans="1:65" s="2" customFormat="1" ht="16.5" customHeight="1">
      <c r="A246" s="34"/>
      <c r="B246" s="35"/>
      <c r="C246" s="188" t="s">
        <v>422</v>
      </c>
      <c r="D246" s="188" t="s">
        <v>143</v>
      </c>
      <c r="E246" s="189" t="s">
        <v>710</v>
      </c>
      <c r="F246" s="190" t="s">
        <v>711</v>
      </c>
      <c r="G246" s="191" t="s">
        <v>273</v>
      </c>
      <c r="H246" s="192">
        <v>1</v>
      </c>
      <c r="I246" s="193"/>
      <c r="J246" s="194">
        <f>ROUND(I246*H246,2)</f>
        <v>0</v>
      </c>
      <c r="K246" s="190" t="s">
        <v>1034</v>
      </c>
      <c r="L246" s="39"/>
      <c r="M246" s="195" t="s">
        <v>1</v>
      </c>
      <c r="N246" s="196" t="s">
        <v>48</v>
      </c>
      <c r="O246" s="71"/>
      <c r="P246" s="197">
        <f>O246*H246</f>
        <v>0</v>
      </c>
      <c r="Q246" s="197">
        <v>1.3600000000000001E-3</v>
      </c>
      <c r="R246" s="197">
        <f>Q246*H246</f>
        <v>1.3600000000000001E-3</v>
      </c>
      <c r="S246" s="197">
        <v>0</v>
      </c>
      <c r="T246" s="19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9" t="s">
        <v>147</v>
      </c>
      <c r="AT246" s="199" t="s">
        <v>143</v>
      </c>
      <c r="AU246" s="199" t="s">
        <v>94</v>
      </c>
      <c r="AY246" s="16" t="s">
        <v>141</v>
      </c>
      <c r="BE246" s="200">
        <f>IF(N246="základní",J246,0)</f>
        <v>0</v>
      </c>
      <c r="BF246" s="200">
        <f>IF(N246="snížená",J246,0)</f>
        <v>0</v>
      </c>
      <c r="BG246" s="200">
        <f>IF(N246="zákl. přenesená",J246,0)</f>
        <v>0</v>
      </c>
      <c r="BH246" s="200">
        <f>IF(N246="sníž. přenesená",J246,0)</f>
        <v>0</v>
      </c>
      <c r="BI246" s="200">
        <f>IF(N246="nulová",J246,0)</f>
        <v>0</v>
      </c>
      <c r="BJ246" s="16" t="s">
        <v>91</v>
      </c>
      <c r="BK246" s="200">
        <f>ROUND(I246*H246,2)</f>
        <v>0</v>
      </c>
      <c r="BL246" s="16" t="s">
        <v>147</v>
      </c>
      <c r="BM246" s="199" t="s">
        <v>935</v>
      </c>
    </row>
    <row r="247" spans="1:65" s="13" customFormat="1">
      <c r="B247" s="201"/>
      <c r="C247" s="202"/>
      <c r="D247" s="203" t="s">
        <v>149</v>
      </c>
      <c r="E247" s="204" t="s">
        <v>1</v>
      </c>
      <c r="F247" s="205" t="s">
        <v>91</v>
      </c>
      <c r="G247" s="202"/>
      <c r="H247" s="206">
        <v>1</v>
      </c>
      <c r="I247" s="207"/>
      <c r="J247" s="202"/>
      <c r="K247" s="202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149</v>
      </c>
      <c r="AU247" s="212" t="s">
        <v>94</v>
      </c>
      <c r="AV247" s="13" t="s">
        <v>94</v>
      </c>
      <c r="AW247" s="13" t="s">
        <v>40</v>
      </c>
      <c r="AX247" s="13" t="s">
        <v>91</v>
      </c>
      <c r="AY247" s="212" t="s">
        <v>141</v>
      </c>
    </row>
    <row r="248" spans="1:65" s="2" customFormat="1" ht="16.5" customHeight="1">
      <c r="A248" s="34"/>
      <c r="B248" s="35"/>
      <c r="C248" s="224" t="s">
        <v>429</v>
      </c>
      <c r="D248" s="224" t="s">
        <v>237</v>
      </c>
      <c r="E248" s="225" t="s">
        <v>714</v>
      </c>
      <c r="F248" s="226" t="s">
        <v>715</v>
      </c>
      <c r="G248" s="227" t="s">
        <v>273</v>
      </c>
      <c r="H248" s="228">
        <v>1</v>
      </c>
      <c r="I248" s="229"/>
      <c r="J248" s="230">
        <f>ROUND(I248*H248,2)</f>
        <v>0</v>
      </c>
      <c r="K248" s="226" t="s">
        <v>1035</v>
      </c>
      <c r="L248" s="231"/>
      <c r="M248" s="232" t="s">
        <v>1</v>
      </c>
      <c r="N248" s="233" t="s">
        <v>48</v>
      </c>
      <c r="O248" s="71"/>
      <c r="P248" s="197">
        <f>O248*H248</f>
        <v>0</v>
      </c>
      <c r="Q248" s="197">
        <v>3.7499999999999999E-2</v>
      </c>
      <c r="R248" s="197">
        <f>Q248*H248</f>
        <v>3.7499999999999999E-2</v>
      </c>
      <c r="S248" s="197">
        <v>0</v>
      </c>
      <c r="T248" s="19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9" t="s">
        <v>183</v>
      </c>
      <c r="AT248" s="199" t="s">
        <v>237</v>
      </c>
      <c r="AU248" s="199" t="s">
        <v>94</v>
      </c>
      <c r="AY248" s="16" t="s">
        <v>141</v>
      </c>
      <c r="BE248" s="200">
        <f>IF(N248="základní",J248,0)</f>
        <v>0</v>
      </c>
      <c r="BF248" s="200">
        <f>IF(N248="snížená",J248,0)</f>
        <v>0</v>
      </c>
      <c r="BG248" s="200">
        <f>IF(N248="zákl. přenesená",J248,0)</f>
        <v>0</v>
      </c>
      <c r="BH248" s="200">
        <f>IF(N248="sníž. přenesená",J248,0)</f>
        <v>0</v>
      </c>
      <c r="BI248" s="200">
        <f>IF(N248="nulová",J248,0)</f>
        <v>0</v>
      </c>
      <c r="BJ248" s="16" t="s">
        <v>91</v>
      </c>
      <c r="BK248" s="200">
        <f>ROUND(I248*H248,2)</f>
        <v>0</v>
      </c>
      <c r="BL248" s="16" t="s">
        <v>147</v>
      </c>
      <c r="BM248" s="199" t="s">
        <v>936</v>
      </c>
    </row>
    <row r="249" spans="1:65" s="13" customFormat="1">
      <c r="B249" s="201"/>
      <c r="C249" s="202"/>
      <c r="D249" s="203" t="s">
        <v>149</v>
      </c>
      <c r="E249" s="204" t="s">
        <v>1</v>
      </c>
      <c r="F249" s="205" t="s">
        <v>91</v>
      </c>
      <c r="G249" s="202"/>
      <c r="H249" s="206">
        <v>1</v>
      </c>
      <c r="I249" s="207"/>
      <c r="J249" s="202"/>
      <c r="K249" s="202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149</v>
      </c>
      <c r="AU249" s="212" t="s">
        <v>94</v>
      </c>
      <c r="AV249" s="13" t="s">
        <v>94</v>
      </c>
      <c r="AW249" s="13" t="s">
        <v>40</v>
      </c>
      <c r="AX249" s="13" t="s">
        <v>91</v>
      </c>
      <c r="AY249" s="212" t="s">
        <v>141</v>
      </c>
    </row>
    <row r="250" spans="1:65" s="2" customFormat="1" ht="16.5" customHeight="1">
      <c r="A250" s="34"/>
      <c r="B250" s="35"/>
      <c r="C250" s="188" t="s">
        <v>434</v>
      </c>
      <c r="D250" s="188" t="s">
        <v>143</v>
      </c>
      <c r="E250" s="189" t="s">
        <v>739</v>
      </c>
      <c r="F250" s="190" t="s">
        <v>740</v>
      </c>
      <c r="G250" s="191" t="s">
        <v>170</v>
      </c>
      <c r="H250" s="192">
        <v>105.9</v>
      </c>
      <c r="I250" s="193"/>
      <c r="J250" s="194">
        <f>ROUND(I250*H250,2)</f>
        <v>0</v>
      </c>
      <c r="K250" s="190" t="s">
        <v>1034</v>
      </c>
      <c r="L250" s="39"/>
      <c r="M250" s="195" t="s">
        <v>1</v>
      </c>
      <c r="N250" s="196" t="s">
        <v>48</v>
      </c>
      <c r="O250" s="71"/>
      <c r="P250" s="197">
        <f>O250*H250</f>
        <v>0</v>
      </c>
      <c r="Q250" s="197">
        <v>0</v>
      </c>
      <c r="R250" s="197">
        <f>Q250*H250</f>
        <v>0</v>
      </c>
      <c r="S250" s="197">
        <v>0</v>
      </c>
      <c r="T250" s="19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9" t="s">
        <v>147</v>
      </c>
      <c r="AT250" s="199" t="s">
        <v>143</v>
      </c>
      <c r="AU250" s="199" t="s">
        <v>94</v>
      </c>
      <c r="AY250" s="16" t="s">
        <v>141</v>
      </c>
      <c r="BE250" s="200">
        <f>IF(N250="základní",J250,0)</f>
        <v>0</v>
      </c>
      <c r="BF250" s="200">
        <f>IF(N250="snížená",J250,0)</f>
        <v>0</v>
      </c>
      <c r="BG250" s="200">
        <f>IF(N250="zákl. přenesená",J250,0)</f>
        <v>0</v>
      </c>
      <c r="BH250" s="200">
        <f>IF(N250="sníž. přenesená",J250,0)</f>
        <v>0</v>
      </c>
      <c r="BI250" s="200">
        <f>IF(N250="nulová",J250,0)</f>
        <v>0</v>
      </c>
      <c r="BJ250" s="16" t="s">
        <v>91</v>
      </c>
      <c r="BK250" s="200">
        <f>ROUND(I250*H250,2)</f>
        <v>0</v>
      </c>
      <c r="BL250" s="16" t="s">
        <v>147</v>
      </c>
      <c r="BM250" s="199" t="s">
        <v>937</v>
      </c>
    </row>
    <row r="251" spans="1:65" s="13" customFormat="1">
      <c r="B251" s="201"/>
      <c r="C251" s="202"/>
      <c r="D251" s="203" t="s">
        <v>149</v>
      </c>
      <c r="E251" s="204" t="s">
        <v>1</v>
      </c>
      <c r="F251" s="205" t="s">
        <v>907</v>
      </c>
      <c r="G251" s="202"/>
      <c r="H251" s="206">
        <v>105.9</v>
      </c>
      <c r="I251" s="207"/>
      <c r="J251" s="202"/>
      <c r="K251" s="202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149</v>
      </c>
      <c r="AU251" s="212" t="s">
        <v>94</v>
      </c>
      <c r="AV251" s="13" t="s">
        <v>94</v>
      </c>
      <c r="AW251" s="13" t="s">
        <v>40</v>
      </c>
      <c r="AX251" s="13" t="s">
        <v>91</v>
      </c>
      <c r="AY251" s="212" t="s">
        <v>141</v>
      </c>
    </row>
    <row r="252" spans="1:65" s="2" customFormat="1" ht="16.5" customHeight="1">
      <c r="A252" s="34"/>
      <c r="B252" s="35"/>
      <c r="C252" s="188" t="s">
        <v>166</v>
      </c>
      <c r="D252" s="188" t="s">
        <v>143</v>
      </c>
      <c r="E252" s="189" t="s">
        <v>756</v>
      </c>
      <c r="F252" s="190" t="s">
        <v>757</v>
      </c>
      <c r="G252" s="191" t="s">
        <v>273</v>
      </c>
      <c r="H252" s="192">
        <v>4</v>
      </c>
      <c r="I252" s="193"/>
      <c r="J252" s="194">
        <f>ROUND(I252*H252,2)</f>
        <v>0</v>
      </c>
      <c r="K252" s="190" t="s">
        <v>1034</v>
      </c>
      <c r="L252" s="39"/>
      <c r="M252" s="195" t="s">
        <v>1</v>
      </c>
      <c r="N252" s="196" t="s">
        <v>48</v>
      </c>
      <c r="O252" s="71"/>
      <c r="P252" s="197">
        <f>O252*H252</f>
        <v>0</v>
      </c>
      <c r="Q252" s="197">
        <v>0.12303</v>
      </c>
      <c r="R252" s="197">
        <f>Q252*H252</f>
        <v>0.49212</v>
      </c>
      <c r="S252" s="197">
        <v>0</v>
      </c>
      <c r="T252" s="19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9" t="s">
        <v>147</v>
      </c>
      <c r="AT252" s="199" t="s">
        <v>143</v>
      </c>
      <c r="AU252" s="199" t="s">
        <v>94</v>
      </c>
      <c r="AY252" s="16" t="s">
        <v>141</v>
      </c>
      <c r="BE252" s="200">
        <f>IF(N252="základní",J252,0)</f>
        <v>0</v>
      </c>
      <c r="BF252" s="200">
        <f>IF(N252="snížená",J252,0)</f>
        <v>0</v>
      </c>
      <c r="BG252" s="200">
        <f>IF(N252="zákl. přenesená",J252,0)</f>
        <v>0</v>
      </c>
      <c r="BH252" s="200">
        <f>IF(N252="sníž. přenesená",J252,0)</f>
        <v>0</v>
      </c>
      <c r="BI252" s="200">
        <f>IF(N252="nulová",J252,0)</f>
        <v>0</v>
      </c>
      <c r="BJ252" s="16" t="s">
        <v>91</v>
      </c>
      <c r="BK252" s="200">
        <f>ROUND(I252*H252,2)</f>
        <v>0</v>
      </c>
      <c r="BL252" s="16" t="s">
        <v>147</v>
      </c>
      <c r="BM252" s="199" t="s">
        <v>938</v>
      </c>
    </row>
    <row r="253" spans="1:65" s="13" customFormat="1">
      <c r="B253" s="201"/>
      <c r="C253" s="202"/>
      <c r="D253" s="203" t="s">
        <v>149</v>
      </c>
      <c r="E253" s="204" t="s">
        <v>1</v>
      </c>
      <c r="F253" s="205" t="s">
        <v>939</v>
      </c>
      <c r="G253" s="202"/>
      <c r="H253" s="206">
        <v>4</v>
      </c>
      <c r="I253" s="207"/>
      <c r="J253" s="202"/>
      <c r="K253" s="202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149</v>
      </c>
      <c r="AU253" s="212" t="s">
        <v>94</v>
      </c>
      <c r="AV253" s="13" t="s">
        <v>94</v>
      </c>
      <c r="AW253" s="13" t="s">
        <v>40</v>
      </c>
      <c r="AX253" s="13" t="s">
        <v>91</v>
      </c>
      <c r="AY253" s="212" t="s">
        <v>141</v>
      </c>
    </row>
    <row r="254" spans="1:65" s="2" customFormat="1" ht="16.5" customHeight="1">
      <c r="A254" s="34"/>
      <c r="B254" s="35"/>
      <c r="C254" s="224" t="s">
        <v>444</v>
      </c>
      <c r="D254" s="224" t="s">
        <v>237</v>
      </c>
      <c r="E254" s="225" t="s">
        <v>760</v>
      </c>
      <c r="F254" s="226" t="s">
        <v>761</v>
      </c>
      <c r="G254" s="227" t="s">
        <v>273</v>
      </c>
      <c r="H254" s="228">
        <v>1</v>
      </c>
      <c r="I254" s="229"/>
      <c r="J254" s="230">
        <f>ROUND(I254*H254,2)</f>
        <v>0</v>
      </c>
      <c r="K254" s="226" t="s">
        <v>1035</v>
      </c>
      <c r="L254" s="231"/>
      <c r="M254" s="232" t="s">
        <v>1</v>
      </c>
      <c r="N254" s="233" t="s">
        <v>48</v>
      </c>
      <c r="O254" s="71"/>
      <c r="P254" s="197">
        <f>O254*H254</f>
        <v>0</v>
      </c>
      <c r="Q254" s="197">
        <v>1.3299999999999999E-2</v>
      </c>
      <c r="R254" s="197">
        <f>Q254*H254</f>
        <v>1.3299999999999999E-2</v>
      </c>
      <c r="S254" s="197">
        <v>0</v>
      </c>
      <c r="T254" s="19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9" t="s">
        <v>183</v>
      </c>
      <c r="AT254" s="199" t="s">
        <v>237</v>
      </c>
      <c r="AU254" s="199" t="s">
        <v>94</v>
      </c>
      <c r="AY254" s="16" t="s">
        <v>141</v>
      </c>
      <c r="BE254" s="200">
        <f>IF(N254="základní",J254,0)</f>
        <v>0</v>
      </c>
      <c r="BF254" s="200">
        <f>IF(N254="snížená",J254,0)</f>
        <v>0</v>
      </c>
      <c r="BG254" s="200">
        <f>IF(N254="zákl. přenesená",J254,0)</f>
        <v>0</v>
      </c>
      <c r="BH254" s="200">
        <f>IF(N254="sníž. přenesená",J254,0)</f>
        <v>0</v>
      </c>
      <c r="BI254" s="200">
        <f>IF(N254="nulová",J254,0)</f>
        <v>0</v>
      </c>
      <c r="BJ254" s="16" t="s">
        <v>91</v>
      </c>
      <c r="BK254" s="200">
        <f>ROUND(I254*H254,2)</f>
        <v>0</v>
      </c>
      <c r="BL254" s="16" t="s">
        <v>147</v>
      </c>
      <c r="BM254" s="199" t="s">
        <v>940</v>
      </c>
    </row>
    <row r="255" spans="1:65" s="13" customFormat="1">
      <c r="B255" s="201"/>
      <c r="C255" s="202"/>
      <c r="D255" s="203" t="s">
        <v>149</v>
      </c>
      <c r="E255" s="204" t="s">
        <v>1</v>
      </c>
      <c r="F255" s="205" t="s">
        <v>91</v>
      </c>
      <c r="G255" s="202"/>
      <c r="H255" s="206">
        <v>1</v>
      </c>
      <c r="I255" s="207"/>
      <c r="J255" s="202"/>
      <c r="K255" s="202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149</v>
      </c>
      <c r="AU255" s="212" t="s">
        <v>94</v>
      </c>
      <c r="AV255" s="13" t="s">
        <v>94</v>
      </c>
      <c r="AW255" s="13" t="s">
        <v>40</v>
      </c>
      <c r="AX255" s="13" t="s">
        <v>91</v>
      </c>
      <c r="AY255" s="212" t="s">
        <v>141</v>
      </c>
    </row>
    <row r="256" spans="1:65" s="2" customFormat="1" ht="16.5" customHeight="1">
      <c r="A256" s="34"/>
      <c r="B256" s="35"/>
      <c r="C256" s="188" t="s">
        <v>449</v>
      </c>
      <c r="D256" s="188" t="s">
        <v>143</v>
      </c>
      <c r="E256" s="189" t="s">
        <v>764</v>
      </c>
      <c r="F256" s="190" t="s">
        <v>765</v>
      </c>
      <c r="G256" s="191" t="s">
        <v>273</v>
      </c>
      <c r="H256" s="192">
        <v>2</v>
      </c>
      <c r="I256" s="193"/>
      <c r="J256" s="194">
        <f>ROUND(I256*H256,2)</f>
        <v>0</v>
      </c>
      <c r="K256" s="190" t="s">
        <v>1034</v>
      </c>
      <c r="L256" s="39"/>
      <c r="M256" s="195" t="s">
        <v>1</v>
      </c>
      <c r="N256" s="196" t="s">
        <v>48</v>
      </c>
      <c r="O256" s="71"/>
      <c r="P256" s="197">
        <f>O256*H256</f>
        <v>0</v>
      </c>
      <c r="Q256" s="197">
        <v>0.32906000000000002</v>
      </c>
      <c r="R256" s="197">
        <f>Q256*H256</f>
        <v>0.65812000000000004</v>
      </c>
      <c r="S256" s="197">
        <v>0</v>
      </c>
      <c r="T256" s="19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9" t="s">
        <v>147</v>
      </c>
      <c r="AT256" s="199" t="s">
        <v>143</v>
      </c>
      <c r="AU256" s="199" t="s">
        <v>94</v>
      </c>
      <c r="AY256" s="16" t="s">
        <v>141</v>
      </c>
      <c r="BE256" s="200">
        <f>IF(N256="základní",J256,0)</f>
        <v>0</v>
      </c>
      <c r="BF256" s="200">
        <f>IF(N256="snížená",J256,0)</f>
        <v>0</v>
      </c>
      <c r="BG256" s="200">
        <f>IF(N256="zákl. přenesená",J256,0)</f>
        <v>0</v>
      </c>
      <c r="BH256" s="200">
        <f>IF(N256="sníž. přenesená",J256,0)</f>
        <v>0</v>
      </c>
      <c r="BI256" s="200">
        <f>IF(N256="nulová",J256,0)</f>
        <v>0</v>
      </c>
      <c r="BJ256" s="16" t="s">
        <v>91</v>
      </c>
      <c r="BK256" s="200">
        <f>ROUND(I256*H256,2)</f>
        <v>0</v>
      </c>
      <c r="BL256" s="16" t="s">
        <v>147</v>
      </c>
      <c r="BM256" s="199" t="s">
        <v>941</v>
      </c>
    </row>
    <row r="257" spans="1:65" s="13" customFormat="1">
      <c r="B257" s="201"/>
      <c r="C257" s="202"/>
      <c r="D257" s="203" t="s">
        <v>149</v>
      </c>
      <c r="E257" s="204" t="s">
        <v>1</v>
      </c>
      <c r="F257" s="205" t="s">
        <v>942</v>
      </c>
      <c r="G257" s="202"/>
      <c r="H257" s="206">
        <v>2</v>
      </c>
      <c r="I257" s="207"/>
      <c r="J257" s="202"/>
      <c r="K257" s="202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149</v>
      </c>
      <c r="AU257" s="212" t="s">
        <v>94</v>
      </c>
      <c r="AV257" s="13" t="s">
        <v>94</v>
      </c>
      <c r="AW257" s="13" t="s">
        <v>40</v>
      </c>
      <c r="AX257" s="13" t="s">
        <v>91</v>
      </c>
      <c r="AY257" s="212" t="s">
        <v>141</v>
      </c>
    </row>
    <row r="258" spans="1:65" s="2" customFormat="1" ht="16.5" customHeight="1">
      <c r="A258" s="34"/>
      <c r="B258" s="35"/>
      <c r="C258" s="224" t="s">
        <v>453</v>
      </c>
      <c r="D258" s="224" t="s">
        <v>237</v>
      </c>
      <c r="E258" s="225" t="s">
        <v>768</v>
      </c>
      <c r="F258" s="226" t="s">
        <v>769</v>
      </c>
      <c r="G258" s="227" t="s">
        <v>273</v>
      </c>
      <c r="H258" s="228">
        <v>1</v>
      </c>
      <c r="I258" s="229"/>
      <c r="J258" s="230">
        <f>ROUND(I258*H258,2)</f>
        <v>0</v>
      </c>
      <c r="K258" s="226" t="s">
        <v>1035</v>
      </c>
      <c r="L258" s="231"/>
      <c r="M258" s="232" t="s">
        <v>1</v>
      </c>
      <c r="N258" s="233" t="s">
        <v>48</v>
      </c>
      <c r="O258" s="71"/>
      <c r="P258" s="197">
        <f>O258*H258</f>
        <v>0</v>
      </c>
      <c r="Q258" s="197">
        <v>2.9499999999999998E-2</v>
      </c>
      <c r="R258" s="197">
        <f>Q258*H258</f>
        <v>2.9499999999999998E-2</v>
      </c>
      <c r="S258" s="197">
        <v>0</v>
      </c>
      <c r="T258" s="19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9" t="s">
        <v>183</v>
      </c>
      <c r="AT258" s="199" t="s">
        <v>237</v>
      </c>
      <c r="AU258" s="199" t="s">
        <v>94</v>
      </c>
      <c r="AY258" s="16" t="s">
        <v>141</v>
      </c>
      <c r="BE258" s="200">
        <f>IF(N258="základní",J258,0)</f>
        <v>0</v>
      </c>
      <c r="BF258" s="200">
        <f>IF(N258="snížená",J258,0)</f>
        <v>0</v>
      </c>
      <c r="BG258" s="200">
        <f>IF(N258="zákl. přenesená",J258,0)</f>
        <v>0</v>
      </c>
      <c r="BH258" s="200">
        <f>IF(N258="sníž. přenesená",J258,0)</f>
        <v>0</v>
      </c>
      <c r="BI258" s="200">
        <f>IF(N258="nulová",J258,0)</f>
        <v>0</v>
      </c>
      <c r="BJ258" s="16" t="s">
        <v>91</v>
      </c>
      <c r="BK258" s="200">
        <f>ROUND(I258*H258,2)</f>
        <v>0</v>
      </c>
      <c r="BL258" s="16" t="s">
        <v>147</v>
      </c>
      <c r="BM258" s="199" t="s">
        <v>943</v>
      </c>
    </row>
    <row r="259" spans="1:65" s="13" customFormat="1">
      <c r="B259" s="201"/>
      <c r="C259" s="202"/>
      <c r="D259" s="203" t="s">
        <v>149</v>
      </c>
      <c r="E259" s="204" t="s">
        <v>1</v>
      </c>
      <c r="F259" s="205" t="s">
        <v>91</v>
      </c>
      <c r="G259" s="202"/>
      <c r="H259" s="206">
        <v>1</v>
      </c>
      <c r="I259" s="207"/>
      <c r="J259" s="202"/>
      <c r="K259" s="202"/>
      <c r="L259" s="208"/>
      <c r="M259" s="209"/>
      <c r="N259" s="210"/>
      <c r="O259" s="210"/>
      <c r="P259" s="210"/>
      <c r="Q259" s="210"/>
      <c r="R259" s="210"/>
      <c r="S259" s="210"/>
      <c r="T259" s="211"/>
      <c r="AT259" s="212" t="s">
        <v>149</v>
      </c>
      <c r="AU259" s="212" t="s">
        <v>94</v>
      </c>
      <c r="AV259" s="13" t="s">
        <v>94</v>
      </c>
      <c r="AW259" s="13" t="s">
        <v>40</v>
      </c>
      <c r="AX259" s="13" t="s">
        <v>91</v>
      </c>
      <c r="AY259" s="212" t="s">
        <v>141</v>
      </c>
    </row>
    <row r="260" spans="1:65" s="2" customFormat="1" ht="16.5" customHeight="1">
      <c r="A260" s="34"/>
      <c r="B260" s="35"/>
      <c r="C260" s="188" t="s">
        <v>663</v>
      </c>
      <c r="D260" s="188" t="s">
        <v>143</v>
      </c>
      <c r="E260" s="189" t="s">
        <v>772</v>
      </c>
      <c r="F260" s="190" t="s">
        <v>773</v>
      </c>
      <c r="G260" s="191" t="s">
        <v>170</v>
      </c>
      <c r="H260" s="192">
        <v>111.9</v>
      </c>
      <c r="I260" s="193"/>
      <c r="J260" s="194">
        <f>ROUND(I260*H260,2)</f>
        <v>0</v>
      </c>
      <c r="K260" s="190" t="s">
        <v>1034</v>
      </c>
      <c r="L260" s="39"/>
      <c r="M260" s="195" t="s">
        <v>1</v>
      </c>
      <c r="N260" s="196" t="s">
        <v>48</v>
      </c>
      <c r="O260" s="71"/>
      <c r="P260" s="197">
        <f>O260*H260</f>
        <v>0</v>
      </c>
      <c r="Q260" s="197">
        <v>1.9000000000000001E-4</v>
      </c>
      <c r="R260" s="197">
        <f>Q260*H260</f>
        <v>2.1261000000000002E-2</v>
      </c>
      <c r="S260" s="197">
        <v>0</v>
      </c>
      <c r="T260" s="19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9" t="s">
        <v>147</v>
      </c>
      <c r="AT260" s="199" t="s">
        <v>143</v>
      </c>
      <c r="AU260" s="199" t="s">
        <v>94</v>
      </c>
      <c r="AY260" s="16" t="s">
        <v>141</v>
      </c>
      <c r="BE260" s="200">
        <f>IF(N260="základní",J260,0)</f>
        <v>0</v>
      </c>
      <c r="BF260" s="200">
        <f>IF(N260="snížená",J260,0)</f>
        <v>0</v>
      </c>
      <c r="BG260" s="200">
        <f>IF(N260="zákl. přenesená",J260,0)</f>
        <v>0</v>
      </c>
      <c r="BH260" s="200">
        <f>IF(N260="sníž. přenesená",J260,0)</f>
        <v>0</v>
      </c>
      <c r="BI260" s="200">
        <f>IF(N260="nulová",J260,0)</f>
        <v>0</v>
      </c>
      <c r="BJ260" s="16" t="s">
        <v>91</v>
      </c>
      <c r="BK260" s="200">
        <f>ROUND(I260*H260,2)</f>
        <v>0</v>
      </c>
      <c r="BL260" s="16" t="s">
        <v>147</v>
      </c>
      <c r="BM260" s="199" t="s">
        <v>944</v>
      </c>
    </row>
    <row r="261" spans="1:65" s="13" customFormat="1">
      <c r="B261" s="201"/>
      <c r="C261" s="202"/>
      <c r="D261" s="203" t="s">
        <v>149</v>
      </c>
      <c r="E261" s="204" t="s">
        <v>1</v>
      </c>
      <c r="F261" s="205" t="s">
        <v>945</v>
      </c>
      <c r="G261" s="202"/>
      <c r="H261" s="206">
        <v>111.9</v>
      </c>
      <c r="I261" s="207"/>
      <c r="J261" s="202"/>
      <c r="K261" s="202"/>
      <c r="L261" s="208"/>
      <c r="M261" s="209"/>
      <c r="N261" s="210"/>
      <c r="O261" s="210"/>
      <c r="P261" s="210"/>
      <c r="Q261" s="210"/>
      <c r="R261" s="210"/>
      <c r="S261" s="210"/>
      <c r="T261" s="211"/>
      <c r="AT261" s="212" t="s">
        <v>149</v>
      </c>
      <c r="AU261" s="212" t="s">
        <v>94</v>
      </c>
      <c r="AV261" s="13" t="s">
        <v>94</v>
      </c>
      <c r="AW261" s="13" t="s">
        <v>40</v>
      </c>
      <c r="AX261" s="13" t="s">
        <v>91</v>
      </c>
      <c r="AY261" s="212" t="s">
        <v>141</v>
      </c>
    </row>
    <row r="262" spans="1:65" s="2" customFormat="1" ht="16.5" customHeight="1">
      <c r="A262" s="34"/>
      <c r="B262" s="35"/>
      <c r="C262" s="224" t="s">
        <v>667</v>
      </c>
      <c r="D262" s="224" t="s">
        <v>237</v>
      </c>
      <c r="E262" s="225" t="s">
        <v>777</v>
      </c>
      <c r="F262" s="226" t="s">
        <v>778</v>
      </c>
      <c r="G262" s="227" t="s">
        <v>170</v>
      </c>
      <c r="H262" s="228">
        <v>115.25700000000001</v>
      </c>
      <c r="I262" s="229"/>
      <c r="J262" s="230">
        <f>ROUND(I262*H262,2)</f>
        <v>0</v>
      </c>
      <c r="K262" s="226" t="s">
        <v>1035</v>
      </c>
      <c r="L262" s="231"/>
      <c r="M262" s="232" t="s">
        <v>1</v>
      </c>
      <c r="N262" s="233" t="s">
        <v>48</v>
      </c>
      <c r="O262" s="71"/>
      <c r="P262" s="197">
        <f>O262*H262</f>
        <v>0</v>
      </c>
      <c r="Q262" s="197">
        <v>9.0000000000000006E-5</v>
      </c>
      <c r="R262" s="197">
        <f>Q262*H262</f>
        <v>1.0373130000000001E-2</v>
      </c>
      <c r="S262" s="197">
        <v>0</v>
      </c>
      <c r="T262" s="19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9" t="s">
        <v>183</v>
      </c>
      <c r="AT262" s="199" t="s">
        <v>237</v>
      </c>
      <c r="AU262" s="199" t="s">
        <v>94</v>
      </c>
      <c r="AY262" s="16" t="s">
        <v>141</v>
      </c>
      <c r="BE262" s="200">
        <f>IF(N262="základní",J262,0)</f>
        <v>0</v>
      </c>
      <c r="BF262" s="200">
        <f>IF(N262="snížená",J262,0)</f>
        <v>0</v>
      </c>
      <c r="BG262" s="200">
        <f>IF(N262="zákl. přenesená",J262,0)</f>
        <v>0</v>
      </c>
      <c r="BH262" s="200">
        <f>IF(N262="sníž. přenesená",J262,0)</f>
        <v>0</v>
      </c>
      <c r="BI262" s="200">
        <f>IF(N262="nulová",J262,0)</f>
        <v>0</v>
      </c>
      <c r="BJ262" s="16" t="s">
        <v>91</v>
      </c>
      <c r="BK262" s="200">
        <f>ROUND(I262*H262,2)</f>
        <v>0</v>
      </c>
      <c r="BL262" s="16" t="s">
        <v>147</v>
      </c>
      <c r="BM262" s="199" t="s">
        <v>946</v>
      </c>
    </row>
    <row r="263" spans="1:65" s="13" customFormat="1">
      <c r="B263" s="201"/>
      <c r="C263" s="202"/>
      <c r="D263" s="203" t="s">
        <v>149</v>
      </c>
      <c r="E263" s="204" t="s">
        <v>1</v>
      </c>
      <c r="F263" s="205" t="s">
        <v>947</v>
      </c>
      <c r="G263" s="202"/>
      <c r="H263" s="206">
        <v>111.9</v>
      </c>
      <c r="I263" s="207"/>
      <c r="J263" s="202"/>
      <c r="K263" s="202"/>
      <c r="L263" s="208"/>
      <c r="M263" s="209"/>
      <c r="N263" s="210"/>
      <c r="O263" s="210"/>
      <c r="P263" s="210"/>
      <c r="Q263" s="210"/>
      <c r="R263" s="210"/>
      <c r="S263" s="210"/>
      <c r="T263" s="211"/>
      <c r="AT263" s="212" t="s">
        <v>149</v>
      </c>
      <c r="AU263" s="212" t="s">
        <v>94</v>
      </c>
      <c r="AV263" s="13" t="s">
        <v>94</v>
      </c>
      <c r="AW263" s="13" t="s">
        <v>40</v>
      </c>
      <c r="AX263" s="13" t="s">
        <v>91</v>
      </c>
      <c r="AY263" s="212" t="s">
        <v>141</v>
      </c>
    </row>
    <row r="264" spans="1:65" s="13" customFormat="1">
      <c r="B264" s="201"/>
      <c r="C264" s="202"/>
      <c r="D264" s="203" t="s">
        <v>149</v>
      </c>
      <c r="E264" s="202"/>
      <c r="F264" s="205" t="s">
        <v>948</v>
      </c>
      <c r="G264" s="202"/>
      <c r="H264" s="206">
        <v>115.25700000000001</v>
      </c>
      <c r="I264" s="207"/>
      <c r="J264" s="202"/>
      <c r="K264" s="202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149</v>
      </c>
      <c r="AU264" s="212" t="s">
        <v>94</v>
      </c>
      <c r="AV264" s="13" t="s">
        <v>94</v>
      </c>
      <c r="AW264" s="13" t="s">
        <v>4</v>
      </c>
      <c r="AX264" s="13" t="s">
        <v>91</v>
      </c>
      <c r="AY264" s="212" t="s">
        <v>141</v>
      </c>
    </row>
    <row r="265" spans="1:65" s="2" customFormat="1" ht="16.5" customHeight="1">
      <c r="A265" s="34"/>
      <c r="B265" s="35"/>
      <c r="C265" s="188" t="s">
        <v>671</v>
      </c>
      <c r="D265" s="188" t="s">
        <v>143</v>
      </c>
      <c r="E265" s="189" t="s">
        <v>783</v>
      </c>
      <c r="F265" s="190" t="s">
        <v>784</v>
      </c>
      <c r="G265" s="191" t="s">
        <v>170</v>
      </c>
      <c r="H265" s="192">
        <v>105.9</v>
      </c>
      <c r="I265" s="193"/>
      <c r="J265" s="194">
        <f>ROUND(I265*H265,2)</f>
        <v>0</v>
      </c>
      <c r="K265" s="190" t="s">
        <v>1034</v>
      </c>
      <c r="L265" s="39"/>
      <c r="M265" s="195" t="s">
        <v>1</v>
      </c>
      <c r="N265" s="196" t="s">
        <v>48</v>
      </c>
      <c r="O265" s="71"/>
      <c r="P265" s="197">
        <f>O265*H265</f>
        <v>0</v>
      </c>
      <c r="Q265" s="197">
        <v>1.2999999999999999E-4</v>
      </c>
      <c r="R265" s="197">
        <f>Q265*H265</f>
        <v>1.3767E-2</v>
      </c>
      <c r="S265" s="197">
        <v>0</v>
      </c>
      <c r="T265" s="19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9" t="s">
        <v>147</v>
      </c>
      <c r="AT265" s="199" t="s">
        <v>143</v>
      </c>
      <c r="AU265" s="199" t="s">
        <v>94</v>
      </c>
      <c r="AY265" s="16" t="s">
        <v>141</v>
      </c>
      <c r="BE265" s="200">
        <f>IF(N265="základní",J265,0)</f>
        <v>0</v>
      </c>
      <c r="BF265" s="200">
        <f>IF(N265="snížená",J265,0)</f>
        <v>0</v>
      </c>
      <c r="BG265" s="200">
        <f>IF(N265="zákl. přenesená",J265,0)</f>
        <v>0</v>
      </c>
      <c r="BH265" s="200">
        <f>IF(N265="sníž. přenesená",J265,0)</f>
        <v>0</v>
      </c>
      <c r="BI265" s="200">
        <f>IF(N265="nulová",J265,0)</f>
        <v>0</v>
      </c>
      <c r="BJ265" s="16" t="s">
        <v>91</v>
      </c>
      <c r="BK265" s="200">
        <f>ROUND(I265*H265,2)</f>
        <v>0</v>
      </c>
      <c r="BL265" s="16" t="s">
        <v>147</v>
      </c>
      <c r="BM265" s="199" t="s">
        <v>949</v>
      </c>
    </row>
    <row r="266" spans="1:65" s="13" customFormat="1">
      <c r="B266" s="201"/>
      <c r="C266" s="202"/>
      <c r="D266" s="203" t="s">
        <v>149</v>
      </c>
      <c r="E266" s="204" t="s">
        <v>1</v>
      </c>
      <c r="F266" s="205" t="s">
        <v>907</v>
      </c>
      <c r="G266" s="202"/>
      <c r="H266" s="206">
        <v>105.9</v>
      </c>
      <c r="I266" s="207"/>
      <c r="J266" s="202"/>
      <c r="K266" s="202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149</v>
      </c>
      <c r="AU266" s="212" t="s">
        <v>94</v>
      </c>
      <c r="AV266" s="13" t="s">
        <v>94</v>
      </c>
      <c r="AW266" s="13" t="s">
        <v>40</v>
      </c>
      <c r="AX266" s="13" t="s">
        <v>91</v>
      </c>
      <c r="AY266" s="212" t="s">
        <v>141</v>
      </c>
    </row>
    <row r="267" spans="1:65" s="2" customFormat="1" ht="16.5" customHeight="1">
      <c r="A267" s="34"/>
      <c r="B267" s="35"/>
      <c r="C267" s="224" t="s">
        <v>675</v>
      </c>
      <c r="D267" s="224" t="s">
        <v>237</v>
      </c>
      <c r="E267" s="225" t="s">
        <v>788</v>
      </c>
      <c r="F267" s="226" t="s">
        <v>789</v>
      </c>
      <c r="G267" s="227" t="s">
        <v>170</v>
      </c>
      <c r="H267" s="228">
        <v>109.077</v>
      </c>
      <c r="I267" s="229"/>
      <c r="J267" s="230">
        <f>ROUND(I267*H267,2)</f>
        <v>0</v>
      </c>
      <c r="K267" s="226" t="s">
        <v>1035</v>
      </c>
      <c r="L267" s="231"/>
      <c r="M267" s="232" t="s">
        <v>1</v>
      </c>
      <c r="N267" s="233" t="s">
        <v>48</v>
      </c>
      <c r="O267" s="71"/>
      <c r="P267" s="197">
        <f>O267*H267</f>
        <v>0</v>
      </c>
      <c r="Q267" s="197">
        <v>1.2E-4</v>
      </c>
      <c r="R267" s="197">
        <f>Q267*H267</f>
        <v>1.308924E-2</v>
      </c>
      <c r="S267" s="197">
        <v>0</v>
      </c>
      <c r="T267" s="198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9" t="s">
        <v>183</v>
      </c>
      <c r="AT267" s="199" t="s">
        <v>237</v>
      </c>
      <c r="AU267" s="199" t="s">
        <v>94</v>
      </c>
      <c r="AY267" s="16" t="s">
        <v>141</v>
      </c>
      <c r="BE267" s="200">
        <f>IF(N267="základní",J267,0)</f>
        <v>0</v>
      </c>
      <c r="BF267" s="200">
        <f>IF(N267="snížená",J267,0)</f>
        <v>0</v>
      </c>
      <c r="BG267" s="200">
        <f>IF(N267="zákl. přenesená",J267,0)</f>
        <v>0</v>
      </c>
      <c r="BH267" s="200">
        <f>IF(N267="sníž. přenesená",J267,0)</f>
        <v>0</v>
      </c>
      <c r="BI267" s="200">
        <f>IF(N267="nulová",J267,0)</f>
        <v>0</v>
      </c>
      <c r="BJ267" s="16" t="s">
        <v>91</v>
      </c>
      <c r="BK267" s="200">
        <f>ROUND(I267*H267,2)</f>
        <v>0</v>
      </c>
      <c r="BL267" s="16" t="s">
        <v>147</v>
      </c>
      <c r="BM267" s="199" t="s">
        <v>950</v>
      </c>
    </row>
    <row r="268" spans="1:65" s="13" customFormat="1">
      <c r="B268" s="201"/>
      <c r="C268" s="202"/>
      <c r="D268" s="203" t="s">
        <v>149</v>
      </c>
      <c r="E268" s="204" t="s">
        <v>1</v>
      </c>
      <c r="F268" s="205" t="s">
        <v>907</v>
      </c>
      <c r="G268" s="202"/>
      <c r="H268" s="206">
        <v>105.9</v>
      </c>
      <c r="I268" s="207"/>
      <c r="J268" s="202"/>
      <c r="K268" s="202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149</v>
      </c>
      <c r="AU268" s="212" t="s">
        <v>94</v>
      </c>
      <c r="AV268" s="13" t="s">
        <v>94</v>
      </c>
      <c r="AW268" s="13" t="s">
        <v>40</v>
      </c>
      <c r="AX268" s="13" t="s">
        <v>91</v>
      </c>
      <c r="AY268" s="212" t="s">
        <v>141</v>
      </c>
    </row>
    <row r="269" spans="1:65" s="13" customFormat="1">
      <c r="B269" s="201"/>
      <c r="C269" s="202"/>
      <c r="D269" s="203" t="s">
        <v>149</v>
      </c>
      <c r="E269" s="202"/>
      <c r="F269" s="205" t="s">
        <v>909</v>
      </c>
      <c r="G269" s="202"/>
      <c r="H269" s="206">
        <v>109.077</v>
      </c>
      <c r="I269" s="207"/>
      <c r="J269" s="202"/>
      <c r="K269" s="202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149</v>
      </c>
      <c r="AU269" s="212" t="s">
        <v>94</v>
      </c>
      <c r="AV269" s="13" t="s">
        <v>94</v>
      </c>
      <c r="AW269" s="13" t="s">
        <v>4</v>
      </c>
      <c r="AX269" s="13" t="s">
        <v>91</v>
      </c>
      <c r="AY269" s="212" t="s">
        <v>141</v>
      </c>
    </row>
    <row r="270" spans="1:65" s="2" customFormat="1" ht="16.5" customHeight="1">
      <c r="A270" s="34"/>
      <c r="B270" s="35"/>
      <c r="C270" s="188" t="s">
        <v>680</v>
      </c>
      <c r="D270" s="188" t="s">
        <v>143</v>
      </c>
      <c r="E270" s="189" t="s">
        <v>793</v>
      </c>
      <c r="F270" s="190" t="s">
        <v>794</v>
      </c>
      <c r="G270" s="191" t="s">
        <v>186</v>
      </c>
      <c r="H270" s="192">
        <v>0.83099999999999996</v>
      </c>
      <c r="I270" s="193"/>
      <c r="J270" s="194">
        <f>ROUND(I270*H270,2)</f>
        <v>0</v>
      </c>
      <c r="K270" s="190" t="s">
        <v>1034</v>
      </c>
      <c r="L270" s="39"/>
      <c r="M270" s="195" t="s">
        <v>1</v>
      </c>
      <c r="N270" s="196" t="s">
        <v>48</v>
      </c>
      <c r="O270" s="71"/>
      <c r="P270" s="197">
        <f>O270*H270</f>
        <v>0</v>
      </c>
      <c r="Q270" s="197">
        <v>1.5298499999999999</v>
      </c>
      <c r="R270" s="197">
        <f>Q270*H270</f>
        <v>1.2713053499999998</v>
      </c>
      <c r="S270" s="197">
        <v>0</v>
      </c>
      <c r="T270" s="19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9" t="s">
        <v>147</v>
      </c>
      <c r="AT270" s="199" t="s">
        <v>143</v>
      </c>
      <c r="AU270" s="199" t="s">
        <v>94</v>
      </c>
      <c r="AY270" s="16" t="s">
        <v>141</v>
      </c>
      <c r="BE270" s="200">
        <f>IF(N270="základní",J270,0)</f>
        <v>0</v>
      </c>
      <c r="BF270" s="200">
        <f>IF(N270="snížená",J270,0)</f>
        <v>0</v>
      </c>
      <c r="BG270" s="200">
        <f>IF(N270="zákl. přenesená",J270,0)</f>
        <v>0</v>
      </c>
      <c r="BH270" s="200">
        <f>IF(N270="sníž. přenesená",J270,0)</f>
        <v>0</v>
      </c>
      <c r="BI270" s="200">
        <f>IF(N270="nulová",J270,0)</f>
        <v>0</v>
      </c>
      <c r="BJ270" s="16" t="s">
        <v>91</v>
      </c>
      <c r="BK270" s="200">
        <f>ROUND(I270*H270,2)</f>
        <v>0</v>
      </c>
      <c r="BL270" s="16" t="s">
        <v>147</v>
      </c>
      <c r="BM270" s="199" t="s">
        <v>951</v>
      </c>
    </row>
    <row r="271" spans="1:65" s="13" customFormat="1">
      <c r="B271" s="201"/>
      <c r="C271" s="202"/>
      <c r="D271" s="203" t="s">
        <v>149</v>
      </c>
      <c r="E271" s="204" t="s">
        <v>1</v>
      </c>
      <c r="F271" s="205" t="s">
        <v>952</v>
      </c>
      <c r="G271" s="202"/>
      <c r="H271" s="206">
        <v>0.83099999999999996</v>
      </c>
      <c r="I271" s="207"/>
      <c r="J271" s="202"/>
      <c r="K271" s="202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149</v>
      </c>
      <c r="AU271" s="212" t="s">
        <v>94</v>
      </c>
      <c r="AV271" s="13" t="s">
        <v>94</v>
      </c>
      <c r="AW271" s="13" t="s">
        <v>40</v>
      </c>
      <c r="AX271" s="13" t="s">
        <v>91</v>
      </c>
      <c r="AY271" s="212" t="s">
        <v>141</v>
      </c>
    </row>
    <row r="272" spans="1:65" s="12" customFormat="1" ht="22.9" customHeight="1">
      <c r="B272" s="172"/>
      <c r="C272" s="173"/>
      <c r="D272" s="174" t="s">
        <v>82</v>
      </c>
      <c r="E272" s="186" t="s">
        <v>189</v>
      </c>
      <c r="F272" s="186" t="s">
        <v>408</v>
      </c>
      <c r="G272" s="173"/>
      <c r="H272" s="173"/>
      <c r="I272" s="176"/>
      <c r="J272" s="187">
        <f>BK272</f>
        <v>0</v>
      </c>
      <c r="K272" s="173"/>
      <c r="L272" s="178"/>
      <c r="M272" s="179"/>
      <c r="N272" s="180"/>
      <c r="O272" s="180"/>
      <c r="P272" s="181">
        <f>P273+SUM(P274:P279)</f>
        <v>0</v>
      </c>
      <c r="Q272" s="180"/>
      <c r="R272" s="181">
        <f>R273+SUM(R274:R279)</f>
        <v>3.4416000000000002E-2</v>
      </c>
      <c r="S272" s="180"/>
      <c r="T272" s="182">
        <f>T273+SUM(T274:T279)</f>
        <v>0</v>
      </c>
      <c r="AR272" s="183" t="s">
        <v>91</v>
      </c>
      <c r="AT272" s="184" t="s">
        <v>82</v>
      </c>
      <c r="AU272" s="184" t="s">
        <v>91</v>
      </c>
      <c r="AY272" s="183" t="s">
        <v>141</v>
      </c>
      <c r="BK272" s="185">
        <f>BK273+SUM(BK274:BK279)</f>
        <v>0</v>
      </c>
    </row>
    <row r="273" spans="1:65" s="2" customFormat="1" ht="16.5" customHeight="1">
      <c r="A273" s="34"/>
      <c r="B273" s="35"/>
      <c r="C273" s="188" t="s">
        <v>684</v>
      </c>
      <c r="D273" s="188" t="s">
        <v>143</v>
      </c>
      <c r="E273" s="189" t="s">
        <v>953</v>
      </c>
      <c r="F273" s="190" t="s">
        <v>954</v>
      </c>
      <c r="G273" s="191" t="s">
        <v>170</v>
      </c>
      <c r="H273" s="192">
        <v>50</v>
      </c>
      <c r="I273" s="193"/>
      <c r="J273" s="194">
        <f>ROUND(I273*H273,2)</f>
        <v>0</v>
      </c>
      <c r="K273" s="190" t="s">
        <v>1034</v>
      </c>
      <c r="L273" s="39"/>
      <c r="M273" s="195" t="s">
        <v>1</v>
      </c>
      <c r="N273" s="196" t="s">
        <v>48</v>
      </c>
      <c r="O273" s="71"/>
      <c r="P273" s="197">
        <f>O273*H273</f>
        <v>0</v>
      </c>
      <c r="Q273" s="197">
        <v>0</v>
      </c>
      <c r="R273" s="197">
        <f>Q273*H273</f>
        <v>0</v>
      </c>
      <c r="S273" s="197">
        <v>0</v>
      </c>
      <c r="T273" s="19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9" t="s">
        <v>147</v>
      </c>
      <c r="AT273" s="199" t="s">
        <v>143</v>
      </c>
      <c r="AU273" s="199" t="s">
        <v>94</v>
      </c>
      <c r="AY273" s="16" t="s">
        <v>141</v>
      </c>
      <c r="BE273" s="200">
        <f>IF(N273="základní",J273,0)</f>
        <v>0</v>
      </c>
      <c r="BF273" s="200">
        <f>IF(N273="snížená",J273,0)</f>
        <v>0</v>
      </c>
      <c r="BG273" s="200">
        <f>IF(N273="zákl. přenesená",J273,0)</f>
        <v>0</v>
      </c>
      <c r="BH273" s="200">
        <f>IF(N273="sníž. přenesená",J273,0)</f>
        <v>0</v>
      </c>
      <c r="BI273" s="200">
        <f>IF(N273="nulová",J273,0)</f>
        <v>0</v>
      </c>
      <c r="BJ273" s="16" t="s">
        <v>91</v>
      </c>
      <c r="BK273" s="200">
        <f>ROUND(I273*H273,2)</f>
        <v>0</v>
      </c>
      <c r="BL273" s="16" t="s">
        <v>147</v>
      </c>
      <c r="BM273" s="199" t="s">
        <v>955</v>
      </c>
    </row>
    <row r="274" spans="1:65" s="13" customFormat="1" ht="12">
      <c r="B274" s="201"/>
      <c r="C274" s="202"/>
      <c r="D274" s="203" t="s">
        <v>149</v>
      </c>
      <c r="E274" s="204" t="s">
        <v>1</v>
      </c>
      <c r="F274" s="205" t="s">
        <v>956</v>
      </c>
      <c r="G274" s="202"/>
      <c r="H274" s="206">
        <v>50</v>
      </c>
      <c r="I274" s="207"/>
      <c r="J274" s="202"/>
      <c r="K274" s="190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149</v>
      </c>
      <c r="AU274" s="212" t="s">
        <v>94</v>
      </c>
      <c r="AV274" s="13" t="s">
        <v>94</v>
      </c>
      <c r="AW274" s="13" t="s">
        <v>40</v>
      </c>
      <c r="AX274" s="13" t="s">
        <v>91</v>
      </c>
      <c r="AY274" s="212" t="s">
        <v>141</v>
      </c>
    </row>
    <row r="275" spans="1:65" s="2" customFormat="1" ht="21.75" customHeight="1">
      <c r="A275" s="34"/>
      <c r="B275" s="35"/>
      <c r="C275" s="188" t="s">
        <v>688</v>
      </c>
      <c r="D275" s="188" t="s">
        <v>143</v>
      </c>
      <c r="E275" s="189" t="s">
        <v>957</v>
      </c>
      <c r="F275" s="190" t="s">
        <v>958</v>
      </c>
      <c r="G275" s="191" t="s">
        <v>170</v>
      </c>
      <c r="H275" s="192">
        <v>50</v>
      </c>
      <c r="I275" s="193"/>
      <c r="J275" s="194">
        <f>ROUND(I275*H275,2)</f>
        <v>0</v>
      </c>
      <c r="K275" s="190" t="s">
        <v>1034</v>
      </c>
      <c r="L275" s="39"/>
      <c r="M275" s="195" t="s">
        <v>1</v>
      </c>
      <c r="N275" s="196" t="s">
        <v>48</v>
      </c>
      <c r="O275" s="71"/>
      <c r="P275" s="197">
        <f>O275*H275</f>
        <v>0</v>
      </c>
      <c r="Q275" s="197">
        <v>5.9999999999999995E-4</v>
      </c>
      <c r="R275" s="197">
        <f>Q275*H275</f>
        <v>0.03</v>
      </c>
      <c r="S275" s="197">
        <v>0</v>
      </c>
      <c r="T275" s="19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9" t="s">
        <v>147</v>
      </c>
      <c r="AT275" s="199" t="s">
        <v>143</v>
      </c>
      <c r="AU275" s="199" t="s">
        <v>94</v>
      </c>
      <c r="AY275" s="16" t="s">
        <v>141</v>
      </c>
      <c r="BE275" s="200">
        <f>IF(N275="základní",J275,0)</f>
        <v>0</v>
      </c>
      <c r="BF275" s="200">
        <f>IF(N275="snížená",J275,0)</f>
        <v>0</v>
      </c>
      <c r="BG275" s="200">
        <f>IF(N275="zákl. přenesená",J275,0)</f>
        <v>0</v>
      </c>
      <c r="BH275" s="200">
        <f>IF(N275="sníž. přenesená",J275,0)</f>
        <v>0</v>
      </c>
      <c r="BI275" s="200">
        <f>IF(N275="nulová",J275,0)</f>
        <v>0</v>
      </c>
      <c r="BJ275" s="16" t="s">
        <v>91</v>
      </c>
      <c r="BK275" s="200">
        <f>ROUND(I275*H275,2)</f>
        <v>0</v>
      </c>
      <c r="BL275" s="16" t="s">
        <v>147</v>
      </c>
      <c r="BM275" s="199" t="s">
        <v>959</v>
      </c>
    </row>
    <row r="276" spans="1:65" s="13" customFormat="1">
      <c r="B276" s="201"/>
      <c r="C276" s="202"/>
      <c r="D276" s="203" t="s">
        <v>149</v>
      </c>
      <c r="E276" s="204" t="s">
        <v>1</v>
      </c>
      <c r="F276" s="205" t="s">
        <v>956</v>
      </c>
      <c r="G276" s="202"/>
      <c r="H276" s="206">
        <v>50</v>
      </c>
      <c r="I276" s="207"/>
      <c r="J276" s="202"/>
      <c r="K276" s="202"/>
      <c r="L276" s="208"/>
      <c r="M276" s="209"/>
      <c r="N276" s="210"/>
      <c r="O276" s="210"/>
      <c r="P276" s="210"/>
      <c r="Q276" s="210"/>
      <c r="R276" s="210"/>
      <c r="S276" s="210"/>
      <c r="T276" s="211"/>
      <c r="AT276" s="212" t="s">
        <v>149</v>
      </c>
      <c r="AU276" s="212" t="s">
        <v>94</v>
      </c>
      <c r="AV276" s="13" t="s">
        <v>94</v>
      </c>
      <c r="AW276" s="13" t="s">
        <v>40</v>
      </c>
      <c r="AX276" s="13" t="s">
        <v>91</v>
      </c>
      <c r="AY276" s="212" t="s">
        <v>141</v>
      </c>
    </row>
    <row r="277" spans="1:65" s="2" customFormat="1" ht="16.5" customHeight="1">
      <c r="A277" s="34"/>
      <c r="B277" s="35"/>
      <c r="C277" s="188" t="s">
        <v>693</v>
      </c>
      <c r="D277" s="188" t="s">
        <v>143</v>
      </c>
      <c r="E277" s="189" t="s">
        <v>410</v>
      </c>
      <c r="F277" s="190" t="s">
        <v>411</v>
      </c>
      <c r="G277" s="191" t="s">
        <v>170</v>
      </c>
      <c r="H277" s="192">
        <v>220.8</v>
      </c>
      <c r="I277" s="193"/>
      <c r="J277" s="194">
        <f>ROUND(I277*H277,2)</f>
        <v>0</v>
      </c>
      <c r="K277" s="190" t="s">
        <v>1034</v>
      </c>
      <c r="L277" s="39"/>
      <c r="M277" s="195" t="s">
        <v>1</v>
      </c>
      <c r="N277" s="196" t="s">
        <v>48</v>
      </c>
      <c r="O277" s="71"/>
      <c r="P277" s="197">
        <f>O277*H277</f>
        <v>0</v>
      </c>
      <c r="Q277" s="197">
        <v>2.0000000000000002E-5</v>
      </c>
      <c r="R277" s="197">
        <f>Q277*H277</f>
        <v>4.4160000000000007E-3</v>
      </c>
      <c r="S277" s="197">
        <v>0</v>
      </c>
      <c r="T277" s="19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9" t="s">
        <v>147</v>
      </c>
      <c r="AT277" s="199" t="s">
        <v>143</v>
      </c>
      <c r="AU277" s="199" t="s">
        <v>94</v>
      </c>
      <c r="AY277" s="16" t="s">
        <v>141</v>
      </c>
      <c r="BE277" s="200">
        <f>IF(N277="základní",J277,0)</f>
        <v>0</v>
      </c>
      <c r="BF277" s="200">
        <f>IF(N277="snížená",J277,0)</f>
        <v>0</v>
      </c>
      <c r="BG277" s="200">
        <f>IF(N277="zákl. přenesená",J277,0)</f>
        <v>0</v>
      </c>
      <c r="BH277" s="200">
        <f>IF(N277="sníž. přenesená",J277,0)</f>
        <v>0</v>
      </c>
      <c r="BI277" s="200">
        <f>IF(N277="nulová",J277,0)</f>
        <v>0</v>
      </c>
      <c r="BJ277" s="16" t="s">
        <v>91</v>
      </c>
      <c r="BK277" s="200">
        <f>ROUND(I277*H277,2)</f>
        <v>0</v>
      </c>
      <c r="BL277" s="16" t="s">
        <v>147</v>
      </c>
      <c r="BM277" s="199" t="s">
        <v>960</v>
      </c>
    </row>
    <row r="278" spans="1:65" s="13" customFormat="1">
      <c r="B278" s="201"/>
      <c r="C278" s="202"/>
      <c r="D278" s="203" t="s">
        <v>149</v>
      </c>
      <c r="E278" s="204" t="s">
        <v>1</v>
      </c>
      <c r="F278" s="205" t="s">
        <v>961</v>
      </c>
      <c r="G278" s="202"/>
      <c r="H278" s="206">
        <v>220.8</v>
      </c>
      <c r="I278" s="207"/>
      <c r="J278" s="202"/>
      <c r="K278" s="202"/>
      <c r="L278" s="208"/>
      <c r="M278" s="209"/>
      <c r="N278" s="210"/>
      <c r="O278" s="210"/>
      <c r="P278" s="210"/>
      <c r="Q278" s="210"/>
      <c r="R278" s="210"/>
      <c r="S278" s="210"/>
      <c r="T278" s="211"/>
      <c r="AT278" s="212" t="s">
        <v>149</v>
      </c>
      <c r="AU278" s="212" t="s">
        <v>94</v>
      </c>
      <c r="AV278" s="13" t="s">
        <v>94</v>
      </c>
      <c r="AW278" s="13" t="s">
        <v>40</v>
      </c>
      <c r="AX278" s="13" t="s">
        <v>91</v>
      </c>
      <c r="AY278" s="212" t="s">
        <v>141</v>
      </c>
    </row>
    <row r="279" spans="1:65" s="12" customFormat="1" ht="20.85" customHeight="1">
      <c r="B279" s="172"/>
      <c r="C279" s="173"/>
      <c r="D279" s="174" t="s">
        <v>82</v>
      </c>
      <c r="E279" s="186" t="s">
        <v>420</v>
      </c>
      <c r="F279" s="186" t="s">
        <v>421</v>
      </c>
      <c r="G279" s="173"/>
      <c r="H279" s="173"/>
      <c r="I279" s="176"/>
      <c r="J279" s="187">
        <f>BK279</f>
        <v>0</v>
      </c>
      <c r="K279" s="173"/>
      <c r="L279" s="178"/>
      <c r="M279" s="179"/>
      <c r="N279" s="180"/>
      <c r="O279" s="180"/>
      <c r="P279" s="181">
        <f>SUM(P280:P287)</f>
        <v>0</v>
      </c>
      <c r="Q279" s="180"/>
      <c r="R279" s="181">
        <f>SUM(R280:R287)</f>
        <v>0</v>
      </c>
      <c r="S279" s="180"/>
      <c r="T279" s="182">
        <f>SUM(T280:T287)</f>
        <v>0</v>
      </c>
      <c r="AR279" s="183" t="s">
        <v>91</v>
      </c>
      <c r="AT279" s="184" t="s">
        <v>82</v>
      </c>
      <c r="AU279" s="184" t="s">
        <v>94</v>
      </c>
      <c r="AY279" s="183" t="s">
        <v>141</v>
      </c>
      <c r="BK279" s="185">
        <f>SUM(BK280:BK287)</f>
        <v>0</v>
      </c>
    </row>
    <row r="280" spans="1:65" s="2" customFormat="1" ht="16.5" customHeight="1">
      <c r="A280" s="34"/>
      <c r="B280" s="35"/>
      <c r="C280" s="188" t="s">
        <v>697</v>
      </c>
      <c r="D280" s="188" t="s">
        <v>143</v>
      </c>
      <c r="E280" s="189" t="s">
        <v>423</v>
      </c>
      <c r="F280" s="190" t="s">
        <v>424</v>
      </c>
      <c r="G280" s="191" t="s">
        <v>228</v>
      </c>
      <c r="H280" s="192">
        <v>98.91</v>
      </c>
      <c r="I280" s="193"/>
      <c r="J280" s="194">
        <f>ROUND(I280*H280,2)</f>
        <v>0</v>
      </c>
      <c r="K280" s="190" t="s">
        <v>1034</v>
      </c>
      <c r="L280" s="39"/>
      <c r="M280" s="195" t="s">
        <v>1</v>
      </c>
      <c r="N280" s="196" t="s">
        <v>48</v>
      </c>
      <c r="O280" s="71"/>
      <c r="P280" s="197">
        <f>O280*H280</f>
        <v>0</v>
      </c>
      <c r="Q280" s="197">
        <v>0</v>
      </c>
      <c r="R280" s="197">
        <f>Q280*H280</f>
        <v>0</v>
      </c>
      <c r="S280" s="197">
        <v>0</v>
      </c>
      <c r="T280" s="19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9" t="s">
        <v>147</v>
      </c>
      <c r="AT280" s="199" t="s">
        <v>143</v>
      </c>
      <c r="AU280" s="199" t="s">
        <v>156</v>
      </c>
      <c r="AY280" s="16" t="s">
        <v>141</v>
      </c>
      <c r="BE280" s="200">
        <f>IF(N280="základní",J280,0)</f>
        <v>0</v>
      </c>
      <c r="BF280" s="200">
        <f>IF(N280="snížená",J280,0)</f>
        <v>0</v>
      </c>
      <c r="BG280" s="200">
        <f>IF(N280="zákl. přenesená",J280,0)</f>
        <v>0</v>
      </c>
      <c r="BH280" s="200">
        <f>IF(N280="sníž. přenesená",J280,0)</f>
        <v>0</v>
      </c>
      <c r="BI280" s="200">
        <f>IF(N280="nulová",J280,0)</f>
        <v>0</v>
      </c>
      <c r="BJ280" s="16" t="s">
        <v>91</v>
      </c>
      <c r="BK280" s="200">
        <f>ROUND(I280*H280,2)</f>
        <v>0</v>
      </c>
      <c r="BL280" s="16" t="s">
        <v>147</v>
      </c>
      <c r="BM280" s="199" t="s">
        <v>962</v>
      </c>
    </row>
    <row r="281" spans="1:65" s="13" customFormat="1">
      <c r="B281" s="201"/>
      <c r="C281" s="202"/>
      <c r="D281" s="203" t="s">
        <v>149</v>
      </c>
      <c r="E281" s="204" t="s">
        <v>1</v>
      </c>
      <c r="F281" s="205" t="s">
        <v>963</v>
      </c>
      <c r="G281" s="202"/>
      <c r="H281" s="206">
        <v>32.97</v>
      </c>
      <c r="I281" s="207"/>
      <c r="J281" s="202"/>
      <c r="K281" s="202"/>
      <c r="L281" s="208"/>
      <c r="M281" s="209"/>
      <c r="N281" s="210"/>
      <c r="O281" s="210"/>
      <c r="P281" s="210"/>
      <c r="Q281" s="210"/>
      <c r="R281" s="210"/>
      <c r="S281" s="210"/>
      <c r="T281" s="211"/>
      <c r="AT281" s="212" t="s">
        <v>149</v>
      </c>
      <c r="AU281" s="212" t="s">
        <v>156</v>
      </c>
      <c r="AV281" s="13" t="s">
        <v>94</v>
      </c>
      <c r="AW281" s="13" t="s">
        <v>40</v>
      </c>
      <c r="AX281" s="13" t="s">
        <v>83</v>
      </c>
      <c r="AY281" s="212" t="s">
        <v>141</v>
      </c>
    </row>
    <row r="282" spans="1:65" s="13" customFormat="1">
      <c r="B282" s="201"/>
      <c r="C282" s="202"/>
      <c r="D282" s="203" t="s">
        <v>149</v>
      </c>
      <c r="E282" s="204" t="s">
        <v>1</v>
      </c>
      <c r="F282" s="205" t="s">
        <v>964</v>
      </c>
      <c r="G282" s="202"/>
      <c r="H282" s="206">
        <v>65.94</v>
      </c>
      <c r="I282" s="207"/>
      <c r="J282" s="202"/>
      <c r="K282" s="202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149</v>
      </c>
      <c r="AU282" s="212" t="s">
        <v>156</v>
      </c>
      <c r="AV282" s="13" t="s">
        <v>94</v>
      </c>
      <c r="AW282" s="13" t="s">
        <v>40</v>
      </c>
      <c r="AX282" s="13" t="s">
        <v>83</v>
      </c>
      <c r="AY282" s="212" t="s">
        <v>141</v>
      </c>
    </row>
    <row r="283" spans="1:65" s="14" customFormat="1">
      <c r="B283" s="213"/>
      <c r="C283" s="214"/>
      <c r="D283" s="203" t="s">
        <v>149</v>
      </c>
      <c r="E283" s="215" t="s">
        <v>1</v>
      </c>
      <c r="F283" s="216" t="s">
        <v>152</v>
      </c>
      <c r="G283" s="214"/>
      <c r="H283" s="217">
        <v>98.91</v>
      </c>
      <c r="I283" s="218"/>
      <c r="J283" s="214"/>
      <c r="K283" s="214"/>
      <c r="L283" s="219"/>
      <c r="M283" s="220"/>
      <c r="N283" s="221"/>
      <c r="O283" s="221"/>
      <c r="P283" s="221"/>
      <c r="Q283" s="221"/>
      <c r="R283" s="221"/>
      <c r="S283" s="221"/>
      <c r="T283" s="222"/>
      <c r="AT283" s="223" t="s">
        <v>149</v>
      </c>
      <c r="AU283" s="223" t="s">
        <v>156</v>
      </c>
      <c r="AV283" s="14" t="s">
        <v>147</v>
      </c>
      <c r="AW283" s="14" t="s">
        <v>40</v>
      </c>
      <c r="AX283" s="14" t="s">
        <v>91</v>
      </c>
      <c r="AY283" s="223" t="s">
        <v>141</v>
      </c>
    </row>
    <row r="284" spans="1:65" s="2" customFormat="1" ht="16.5" customHeight="1">
      <c r="A284" s="34"/>
      <c r="B284" s="35"/>
      <c r="C284" s="188" t="s">
        <v>701</v>
      </c>
      <c r="D284" s="188" t="s">
        <v>143</v>
      </c>
      <c r="E284" s="189" t="s">
        <v>430</v>
      </c>
      <c r="F284" s="190" t="s">
        <v>431</v>
      </c>
      <c r="G284" s="191" t="s">
        <v>228</v>
      </c>
      <c r="H284" s="192">
        <v>98.91</v>
      </c>
      <c r="I284" s="193"/>
      <c r="J284" s="194">
        <f>ROUND(I284*H284,2)</f>
        <v>0</v>
      </c>
      <c r="K284" s="190" t="s">
        <v>1034</v>
      </c>
      <c r="L284" s="39"/>
      <c r="M284" s="195" t="s">
        <v>1</v>
      </c>
      <c r="N284" s="196" t="s">
        <v>48</v>
      </c>
      <c r="O284" s="71"/>
      <c r="P284" s="197">
        <f>O284*H284</f>
        <v>0</v>
      </c>
      <c r="Q284" s="197">
        <v>0</v>
      </c>
      <c r="R284" s="197">
        <f>Q284*H284</f>
        <v>0</v>
      </c>
      <c r="S284" s="197">
        <v>0</v>
      </c>
      <c r="T284" s="19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9" t="s">
        <v>147</v>
      </c>
      <c r="AT284" s="199" t="s">
        <v>143</v>
      </c>
      <c r="AU284" s="199" t="s">
        <v>156</v>
      </c>
      <c r="AY284" s="16" t="s">
        <v>141</v>
      </c>
      <c r="BE284" s="200">
        <f>IF(N284="základní",J284,0)</f>
        <v>0</v>
      </c>
      <c r="BF284" s="200">
        <f>IF(N284="snížená",J284,0)</f>
        <v>0</v>
      </c>
      <c r="BG284" s="200">
        <f>IF(N284="zákl. přenesená",J284,0)</f>
        <v>0</v>
      </c>
      <c r="BH284" s="200">
        <f>IF(N284="sníž. přenesená",J284,0)</f>
        <v>0</v>
      </c>
      <c r="BI284" s="200">
        <f>IF(N284="nulová",J284,0)</f>
        <v>0</v>
      </c>
      <c r="BJ284" s="16" t="s">
        <v>91</v>
      </c>
      <c r="BK284" s="200">
        <f>ROUND(I284*H284,2)</f>
        <v>0</v>
      </c>
      <c r="BL284" s="16" t="s">
        <v>147</v>
      </c>
      <c r="BM284" s="199" t="s">
        <v>965</v>
      </c>
    </row>
    <row r="285" spans="1:65" s="13" customFormat="1">
      <c r="B285" s="201"/>
      <c r="C285" s="202"/>
      <c r="D285" s="203" t="s">
        <v>149</v>
      </c>
      <c r="E285" s="204" t="s">
        <v>1</v>
      </c>
      <c r="F285" s="205" t="s">
        <v>966</v>
      </c>
      <c r="G285" s="202"/>
      <c r="H285" s="206">
        <v>98.91</v>
      </c>
      <c r="I285" s="207"/>
      <c r="J285" s="202"/>
      <c r="K285" s="202"/>
      <c r="L285" s="208"/>
      <c r="M285" s="209"/>
      <c r="N285" s="210"/>
      <c r="O285" s="210"/>
      <c r="P285" s="210"/>
      <c r="Q285" s="210"/>
      <c r="R285" s="210"/>
      <c r="S285" s="210"/>
      <c r="T285" s="211"/>
      <c r="AT285" s="212" t="s">
        <v>149</v>
      </c>
      <c r="AU285" s="212" t="s">
        <v>156</v>
      </c>
      <c r="AV285" s="13" t="s">
        <v>94</v>
      </c>
      <c r="AW285" s="13" t="s">
        <v>40</v>
      </c>
      <c r="AX285" s="13" t="s">
        <v>91</v>
      </c>
      <c r="AY285" s="212" t="s">
        <v>141</v>
      </c>
    </row>
    <row r="286" spans="1:65" s="2" customFormat="1" ht="16.5" customHeight="1">
      <c r="A286" s="34"/>
      <c r="B286" s="35"/>
      <c r="C286" s="188" t="s">
        <v>705</v>
      </c>
      <c r="D286" s="188" t="s">
        <v>143</v>
      </c>
      <c r="E286" s="189" t="s">
        <v>435</v>
      </c>
      <c r="F286" s="190" t="s">
        <v>809</v>
      </c>
      <c r="G286" s="191" t="s">
        <v>228</v>
      </c>
      <c r="H286" s="192">
        <v>2176.02</v>
      </c>
      <c r="I286" s="193"/>
      <c r="J286" s="194">
        <f>ROUND(I286*H286,2)</f>
        <v>0</v>
      </c>
      <c r="K286" s="190" t="s">
        <v>1034</v>
      </c>
      <c r="L286" s="39"/>
      <c r="M286" s="195" t="s">
        <v>1</v>
      </c>
      <c r="N286" s="196" t="s">
        <v>48</v>
      </c>
      <c r="O286" s="71"/>
      <c r="P286" s="197">
        <f>O286*H286</f>
        <v>0</v>
      </c>
      <c r="Q286" s="197">
        <v>0</v>
      </c>
      <c r="R286" s="197">
        <f>Q286*H286</f>
        <v>0</v>
      </c>
      <c r="S286" s="197">
        <v>0</v>
      </c>
      <c r="T286" s="19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9" t="s">
        <v>147</v>
      </c>
      <c r="AT286" s="199" t="s">
        <v>143</v>
      </c>
      <c r="AU286" s="199" t="s">
        <v>156</v>
      </c>
      <c r="AY286" s="16" t="s">
        <v>141</v>
      </c>
      <c r="BE286" s="200">
        <f>IF(N286="základní",J286,0)</f>
        <v>0</v>
      </c>
      <c r="BF286" s="200">
        <f>IF(N286="snížená",J286,0)</f>
        <v>0</v>
      </c>
      <c r="BG286" s="200">
        <f>IF(N286="zákl. přenesená",J286,0)</f>
        <v>0</v>
      </c>
      <c r="BH286" s="200">
        <f>IF(N286="sníž. přenesená",J286,0)</f>
        <v>0</v>
      </c>
      <c r="BI286" s="200">
        <f>IF(N286="nulová",J286,0)</f>
        <v>0</v>
      </c>
      <c r="BJ286" s="16" t="s">
        <v>91</v>
      </c>
      <c r="BK286" s="200">
        <f>ROUND(I286*H286,2)</f>
        <v>0</v>
      </c>
      <c r="BL286" s="16" t="s">
        <v>147</v>
      </c>
      <c r="BM286" s="199" t="s">
        <v>967</v>
      </c>
    </row>
    <row r="287" spans="1:65" s="13" customFormat="1">
      <c r="B287" s="201"/>
      <c r="C287" s="202"/>
      <c r="D287" s="203" t="s">
        <v>149</v>
      </c>
      <c r="E287" s="204" t="s">
        <v>1</v>
      </c>
      <c r="F287" s="205" t="s">
        <v>968</v>
      </c>
      <c r="G287" s="202"/>
      <c r="H287" s="206">
        <v>2176.02</v>
      </c>
      <c r="I287" s="207"/>
      <c r="J287" s="202"/>
      <c r="K287" s="202"/>
      <c r="L287" s="208"/>
      <c r="M287" s="209"/>
      <c r="N287" s="210"/>
      <c r="O287" s="210"/>
      <c r="P287" s="210"/>
      <c r="Q287" s="210"/>
      <c r="R287" s="210"/>
      <c r="S287" s="210"/>
      <c r="T287" s="211"/>
      <c r="AT287" s="212" t="s">
        <v>149</v>
      </c>
      <c r="AU287" s="212" t="s">
        <v>156</v>
      </c>
      <c r="AV287" s="13" t="s">
        <v>94</v>
      </c>
      <c r="AW287" s="13" t="s">
        <v>40</v>
      </c>
      <c r="AX287" s="13" t="s">
        <v>91</v>
      </c>
      <c r="AY287" s="212" t="s">
        <v>141</v>
      </c>
    </row>
    <row r="288" spans="1:65" s="12" customFormat="1" ht="22.9" customHeight="1">
      <c r="B288" s="172"/>
      <c r="C288" s="173"/>
      <c r="D288" s="174" t="s">
        <v>82</v>
      </c>
      <c r="E288" s="186" t="s">
        <v>439</v>
      </c>
      <c r="F288" s="186" t="s">
        <v>440</v>
      </c>
      <c r="G288" s="173"/>
      <c r="H288" s="173"/>
      <c r="I288" s="176"/>
      <c r="J288" s="187">
        <f>BK288</f>
        <v>0</v>
      </c>
      <c r="K288" s="173"/>
      <c r="L288" s="178"/>
      <c r="M288" s="179"/>
      <c r="N288" s="180"/>
      <c r="O288" s="180"/>
      <c r="P288" s="181">
        <f>SUM(P289:P292)</f>
        <v>0</v>
      </c>
      <c r="Q288" s="180"/>
      <c r="R288" s="181">
        <f>SUM(R289:R292)</f>
        <v>0</v>
      </c>
      <c r="S288" s="180"/>
      <c r="T288" s="182">
        <f>SUM(T289:T292)</f>
        <v>0</v>
      </c>
      <c r="AR288" s="183" t="s">
        <v>91</v>
      </c>
      <c r="AT288" s="184" t="s">
        <v>82</v>
      </c>
      <c r="AU288" s="184" t="s">
        <v>91</v>
      </c>
      <c r="AY288" s="183" t="s">
        <v>141</v>
      </c>
      <c r="BK288" s="185">
        <f>SUM(BK289:BK292)</f>
        <v>0</v>
      </c>
    </row>
    <row r="289" spans="1:65" s="2" customFormat="1" ht="24.2" customHeight="1">
      <c r="A289" s="34"/>
      <c r="B289" s="35"/>
      <c r="C289" s="188" t="s">
        <v>709</v>
      </c>
      <c r="D289" s="188" t="s">
        <v>143</v>
      </c>
      <c r="E289" s="189" t="s">
        <v>441</v>
      </c>
      <c r="F289" s="190" t="s">
        <v>442</v>
      </c>
      <c r="G289" s="191" t="s">
        <v>228</v>
      </c>
      <c r="H289" s="192">
        <v>65.94</v>
      </c>
      <c r="I289" s="193"/>
      <c r="J289" s="194">
        <f>ROUND(I289*H289,2)</f>
        <v>0</v>
      </c>
      <c r="K289" s="190" t="s">
        <v>1034</v>
      </c>
      <c r="L289" s="39"/>
      <c r="M289" s="195" t="s">
        <v>1</v>
      </c>
      <c r="N289" s="196" t="s">
        <v>48</v>
      </c>
      <c r="O289" s="71"/>
      <c r="P289" s="197">
        <f>O289*H289</f>
        <v>0</v>
      </c>
      <c r="Q289" s="197">
        <v>0</v>
      </c>
      <c r="R289" s="197">
        <f>Q289*H289</f>
        <v>0</v>
      </c>
      <c r="S289" s="197">
        <v>0</v>
      </c>
      <c r="T289" s="19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9" t="s">
        <v>147</v>
      </c>
      <c r="AT289" s="199" t="s">
        <v>143</v>
      </c>
      <c r="AU289" s="199" t="s">
        <v>94</v>
      </c>
      <c r="AY289" s="16" t="s">
        <v>141</v>
      </c>
      <c r="BE289" s="200">
        <f>IF(N289="základní",J289,0)</f>
        <v>0</v>
      </c>
      <c r="BF289" s="200">
        <f>IF(N289="snížená",J289,0)</f>
        <v>0</v>
      </c>
      <c r="BG289" s="200">
        <f>IF(N289="zákl. přenesená",J289,0)</f>
        <v>0</v>
      </c>
      <c r="BH289" s="200">
        <f>IF(N289="sníž. přenesená",J289,0)</f>
        <v>0</v>
      </c>
      <c r="BI289" s="200">
        <f>IF(N289="nulová",J289,0)</f>
        <v>0</v>
      </c>
      <c r="BJ289" s="16" t="s">
        <v>91</v>
      </c>
      <c r="BK289" s="200">
        <f>ROUND(I289*H289,2)</f>
        <v>0</v>
      </c>
      <c r="BL289" s="16" t="s">
        <v>147</v>
      </c>
      <c r="BM289" s="199" t="s">
        <v>969</v>
      </c>
    </row>
    <row r="290" spans="1:65" s="13" customFormat="1">
      <c r="B290" s="201"/>
      <c r="C290" s="202"/>
      <c r="D290" s="203" t="s">
        <v>149</v>
      </c>
      <c r="E290" s="204" t="s">
        <v>1</v>
      </c>
      <c r="F290" s="205" t="s">
        <v>964</v>
      </c>
      <c r="G290" s="202"/>
      <c r="H290" s="206">
        <v>65.94</v>
      </c>
      <c r="I290" s="207"/>
      <c r="J290" s="202"/>
      <c r="K290" s="202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149</v>
      </c>
      <c r="AU290" s="212" t="s">
        <v>94</v>
      </c>
      <c r="AV290" s="13" t="s">
        <v>94</v>
      </c>
      <c r="AW290" s="13" t="s">
        <v>40</v>
      </c>
      <c r="AX290" s="13" t="s">
        <v>91</v>
      </c>
      <c r="AY290" s="212" t="s">
        <v>141</v>
      </c>
    </row>
    <row r="291" spans="1:65" s="2" customFormat="1" ht="24.2" customHeight="1">
      <c r="A291" s="34"/>
      <c r="B291" s="35"/>
      <c r="C291" s="188" t="s">
        <v>713</v>
      </c>
      <c r="D291" s="188" t="s">
        <v>143</v>
      </c>
      <c r="E291" s="189" t="s">
        <v>445</v>
      </c>
      <c r="F291" s="190" t="s">
        <v>446</v>
      </c>
      <c r="G291" s="191" t="s">
        <v>228</v>
      </c>
      <c r="H291" s="192">
        <v>32.97</v>
      </c>
      <c r="I291" s="193"/>
      <c r="J291" s="194">
        <f>ROUND(I291*H291,2)</f>
        <v>0</v>
      </c>
      <c r="K291" s="190" t="s">
        <v>1034</v>
      </c>
      <c r="L291" s="39"/>
      <c r="M291" s="195" t="s">
        <v>1</v>
      </c>
      <c r="N291" s="196" t="s">
        <v>48</v>
      </c>
      <c r="O291" s="71"/>
      <c r="P291" s="197">
        <f>O291*H291</f>
        <v>0</v>
      </c>
      <c r="Q291" s="197">
        <v>0</v>
      </c>
      <c r="R291" s="197">
        <f>Q291*H291</f>
        <v>0</v>
      </c>
      <c r="S291" s="197">
        <v>0</v>
      </c>
      <c r="T291" s="19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9" t="s">
        <v>147</v>
      </c>
      <c r="AT291" s="199" t="s">
        <v>143</v>
      </c>
      <c r="AU291" s="199" t="s">
        <v>94</v>
      </c>
      <c r="AY291" s="16" t="s">
        <v>141</v>
      </c>
      <c r="BE291" s="200">
        <f>IF(N291="základní",J291,0)</f>
        <v>0</v>
      </c>
      <c r="BF291" s="200">
        <f>IF(N291="snížená",J291,0)</f>
        <v>0</v>
      </c>
      <c r="BG291" s="200">
        <f>IF(N291="zákl. přenesená",J291,0)</f>
        <v>0</v>
      </c>
      <c r="BH291" s="200">
        <f>IF(N291="sníž. přenesená",J291,0)</f>
        <v>0</v>
      </c>
      <c r="BI291" s="200">
        <f>IF(N291="nulová",J291,0)</f>
        <v>0</v>
      </c>
      <c r="BJ291" s="16" t="s">
        <v>91</v>
      </c>
      <c r="BK291" s="200">
        <f>ROUND(I291*H291,2)</f>
        <v>0</v>
      </c>
      <c r="BL291" s="16" t="s">
        <v>147</v>
      </c>
      <c r="BM291" s="199" t="s">
        <v>970</v>
      </c>
    </row>
    <row r="292" spans="1:65" s="13" customFormat="1">
      <c r="B292" s="201"/>
      <c r="C292" s="202"/>
      <c r="D292" s="203" t="s">
        <v>149</v>
      </c>
      <c r="E292" s="204" t="s">
        <v>1</v>
      </c>
      <c r="F292" s="205" t="s">
        <v>963</v>
      </c>
      <c r="G292" s="202"/>
      <c r="H292" s="206">
        <v>32.97</v>
      </c>
      <c r="I292" s="207"/>
      <c r="J292" s="202"/>
      <c r="K292" s="202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149</v>
      </c>
      <c r="AU292" s="212" t="s">
        <v>94</v>
      </c>
      <c r="AV292" s="13" t="s">
        <v>94</v>
      </c>
      <c r="AW292" s="13" t="s">
        <v>40</v>
      </c>
      <c r="AX292" s="13" t="s">
        <v>91</v>
      </c>
      <c r="AY292" s="212" t="s">
        <v>141</v>
      </c>
    </row>
    <row r="293" spans="1:65" s="12" customFormat="1" ht="22.9" customHeight="1">
      <c r="B293" s="172"/>
      <c r="C293" s="173"/>
      <c r="D293" s="174" t="s">
        <v>82</v>
      </c>
      <c r="E293" s="186" t="s">
        <v>448</v>
      </c>
      <c r="F293" s="186" t="s">
        <v>421</v>
      </c>
      <c r="G293" s="173"/>
      <c r="H293" s="173"/>
      <c r="I293" s="176"/>
      <c r="J293" s="187">
        <f>BK293</f>
        <v>0</v>
      </c>
      <c r="K293" s="173"/>
      <c r="L293" s="178"/>
      <c r="M293" s="179"/>
      <c r="N293" s="180"/>
      <c r="O293" s="180"/>
      <c r="P293" s="181">
        <f>P294</f>
        <v>0</v>
      </c>
      <c r="Q293" s="180"/>
      <c r="R293" s="181">
        <f>R294</f>
        <v>0</v>
      </c>
      <c r="S293" s="180"/>
      <c r="T293" s="182">
        <f>T294</f>
        <v>0</v>
      </c>
      <c r="AR293" s="183" t="s">
        <v>91</v>
      </c>
      <c r="AT293" s="184" t="s">
        <v>82</v>
      </c>
      <c r="AU293" s="184" t="s">
        <v>91</v>
      </c>
      <c r="AY293" s="183" t="s">
        <v>141</v>
      </c>
      <c r="BK293" s="185">
        <f>BK294</f>
        <v>0</v>
      </c>
    </row>
    <row r="294" spans="1:65" s="2" customFormat="1" ht="16.5" customHeight="1">
      <c r="A294" s="34"/>
      <c r="B294" s="35"/>
      <c r="C294" s="188" t="s">
        <v>717</v>
      </c>
      <c r="D294" s="188" t="s">
        <v>143</v>
      </c>
      <c r="E294" s="189" t="s">
        <v>816</v>
      </c>
      <c r="F294" s="190" t="s">
        <v>817</v>
      </c>
      <c r="G294" s="191" t="s">
        <v>228</v>
      </c>
      <c r="H294" s="192">
        <v>363.63900000000001</v>
      </c>
      <c r="I294" s="193"/>
      <c r="J294" s="194">
        <f>ROUND(I294*H294,2)</f>
        <v>0</v>
      </c>
      <c r="K294" s="190" t="s">
        <v>1034</v>
      </c>
      <c r="L294" s="39"/>
      <c r="M294" s="195" t="s">
        <v>1</v>
      </c>
      <c r="N294" s="196" t="s">
        <v>48</v>
      </c>
      <c r="O294" s="71"/>
      <c r="P294" s="197">
        <f>O294*H294</f>
        <v>0</v>
      </c>
      <c r="Q294" s="197">
        <v>0</v>
      </c>
      <c r="R294" s="197">
        <f>Q294*H294</f>
        <v>0</v>
      </c>
      <c r="S294" s="197">
        <v>0</v>
      </c>
      <c r="T294" s="19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9" t="s">
        <v>147</v>
      </c>
      <c r="AT294" s="199" t="s">
        <v>143</v>
      </c>
      <c r="AU294" s="199" t="s">
        <v>94</v>
      </c>
      <c r="AY294" s="16" t="s">
        <v>141</v>
      </c>
      <c r="BE294" s="200">
        <f>IF(N294="základní",J294,0)</f>
        <v>0</v>
      </c>
      <c r="BF294" s="200">
        <f>IF(N294="snížená",J294,0)</f>
        <v>0</v>
      </c>
      <c r="BG294" s="200">
        <f>IF(N294="zákl. přenesená",J294,0)</f>
        <v>0</v>
      </c>
      <c r="BH294" s="200">
        <f>IF(N294="sníž. přenesená",J294,0)</f>
        <v>0</v>
      </c>
      <c r="BI294" s="200">
        <f>IF(N294="nulová",J294,0)</f>
        <v>0</v>
      </c>
      <c r="BJ294" s="16" t="s">
        <v>91</v>
      </c>
      <c r="BK294" s="200">
        <f>ROUND(I294*H294,2)</f>
        <v>0</v>
      </c>
      <c r="BL294" s="16" t="s">
        <v>147</v>
      </c>
      <c r="BM294" s="199" t="s">
        <v>971</v>
      </c>
    </row>
    <row r="295" spans="1:65" s="12" customFormat="1" ht="25.9" customHeight="1">
      <c r="B295" s="172"/>
      <c r="C295" s="173"/>
      <c r="D295" s="174" t="s">
        <v>82</v>
      </c>
      <c r="E295" s="175" t="s">
        <v>237</v>
      </c>
      <c r="F295" s="175" t="s">
        <v>819</v>
      </c>
      <c r="G295" s="173"/>
      <c r="H295" s="173"/>
      <c r="I295" s="176"/>
      <c r="J295" s="177">
        <f>BK295</f>
        <v>0</v>
      </c>
      <c r="K295" s="173"/>
      <c r="L295" s="178"/>
      <c r="M295" s="179"/>
      <c r="N295" s="180"/>
      <c r="O295" s="180"/>
      <c r="P295" s="181">
        <f>P296</f>
        <v>0</v>
      </c>
      <c r="Q295" s="180"/>
      <c r="R295" s="181">
        <f>R296</f>
        <v>0</v>
      </c>
      <c r="S295" s="180"/>
      <c r="T295" s="182">
        <f>T296</f>
        <v>0</v>
      </c>
      <c r="AR295" s="183" t="s">
        <v>156</v>
      </c>
      <c r="AT295" s="184" t="s">
        <v>82</v>
      </c>
      <c r="AU295" s="184" t="s">
        <v>83</v>
      </c>
      <c r="AY295" s="183" t="s">
        <v>141</v>
      </c>
      <c r="BK295" s="185">
        <f>BK296</f>
        <v>0</v>
      </c>
    </row>
    <row r="296" spans="1:65" s="12" customFormat="1" ht="22.9" customHeight="1">
      <c r="B296" s="172"/>
      <c r="C296" s="173"/>
      <c r="D296" s="174" t="s">
        <v>82</v>
      </c>
      <c r="E296" s="186" t="s">
        <v>820</v>
      </c>
      <c r="F296" s="186" t="s">
        <v>821</v>
      </c>
      <c r="G296" s="173"/>
      <c r="H296" s="173"/>
      <c r="I296" s="176"/>
      <c r="J296" s="187">
        <f>BK296</f>
        <v>0</v>
      </c>
      <c r="K296" s="173"/>
      <c r="L296" s="178"/>
      <c r="M296" s="179"/>
      <c r="N296" s="180"/>
      <c r="O296" s="180"/>
      <c r="P296" s="181">
        <f>SUM(P297:P300)</f>
        <v>0</v>
      </c>
      <c r="Q296" s="180"/>
      <c r="R296" s="181">
        <f>SUM(R297:R300)</f>
        <v>0</v>
      </c>
      <c r="S296" s="180"/>
      <c r="T296" s="182">
        <f>SUM(T297:T300)</f>
        <v>0</v>
      </c>
      <c r="AR296" s="183" t="s">
        <v>156</v>
      </c>
      <c r="AT296" s="184" t="s">
        <v>82</v>
      </c>
      <c r="AU296" s="184" t="s">
        <v>91</v>
      </c>
      <c r="AY296" s="183" t="s">
        <v>141</v>
      </c>
      <c r="BK296" s="185">
        <f>SUM(BK297:BK300)</f>
        <v>0</v>
      </c>
    </row>
    <row r="297" spans="1:65" s="2" customFormat="1" ht="16.5" customHeight="1">
      <c r="A297" s="34"/>
      <c r="B297" s="35"/>
      <c r="C297" s="188" t="s">
        <v>721</v>
      </c>
      <c r="D297" s="188" t="s">
        <v>143</v>
      </c>
      <c r="E297" s="189" t="s">
        <v>823</v>
      </c>
      <c r="F297" s="190" t="s">
        <v>824</v>
      </c>
      <c r="G297" s="191" t="s">
        <v>825</v>
      </c>
      <c r="H297" s="192">
        <v>1</v>
      </c>
      <c r="I297" s="193"/>
      <c r="J297" s="194">
        <f>ROUND(I297*H297,2)</f>
        <v>0</v>
      </c>
      <c r="K297" s="190" t="s">
        <v>1034</v>
      </c>
      <c r="L297" s="39"/>
      <c r="M297" s="195" t="s">
        <v>1</v>
      </c>
      <c r="N297" s="196" t="s">
        <v>48</v>
      </c>
      <c r="O297" s="71"/>
      <c r="P297" s="197">
        <f>O297*H297</f>
        <v>0</v>
      </c>
      <c r="Q297" s="197">
        <v>0</v>
      </c>
      <c r="R297" s="197">
        <f>Q297*H297</f>
        <v>0</v>
      </c>
      <c r="S297" s="197">
        <v>0</v>
      </c>
      <c r="T297" s="19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9" t="s">
        <v>663</v>
      </c>
      <c r="AT297" s="199" t="s">
        <v>143</v>
      </c>
      <c r="AU297" s="199" t="s">
        <v>94</v>
      </c>
      <c r="AY297" s="16" t="s">
        <v>141</v>
      </c>
      <c r="BE297" s="200">
        <f>IF(N297="základní",J297,0)</f>
        <v>0</v>
      </c>
      <c r="BF297" s="200">
        <f>IF(N297="snížená",J297,0)</f>
        <v>0</v>
      </c>
      <c r="BG297" s="200">
        <f>IF(N297="zákl. přenesená",J297,0)</f>
        <v>0</v>
      </c>
      <c r="BH297" s="200">
        <f>IF(N297="sníž. přenesená",J297,0)</f>
        <v>0</v>
      </c>
      <c r="BI297" s="200">
        <f>IF(N297="nulová",J297,0)</f>
        <v>0</v>
      </c>
      <c r="BJ297" s="16" t="s">
        <v>91</v>
      </c>
      <c r="BK297" s="200">
        <f>ROUND(I297*H297,2)</f>
        <v>0</v>
      </c>
      <c r="BL297" s="16" t="s">
        <v>663</v>
      </c>
      <c r="BM297" s="199" t="s">
        <v>972</v>
      </c>
    </row>
    <row r="298" spans="1:65" s="13" customFormat="1">
      <c r="B298" s="201"/>
      <c r="C298" s="202"/>
      <c r="D298" s="203" t="s">
        <v>149</v>
      </c>
      <c r="E298" s="204" t="s">
        <v>1</v>
      </c>
      <c r="F298" s="205" t="s">
        <v>91</v>
      </c>
      <c r="G298" s="202"/>
      <c r="H298" s="206">
        <v>1</v>
      </c>
      <c r="I298" s="207"/>
      <c r="J298" s="202"/>
      <c r="K298" s="202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149</v>
      </c>
      <c r="AU298" s="212" t="s">
        <v>94</v>
      </c>
      <c r="AV298" s="13" t="s">
        <v>94</v>
      </c>
      <c r="AW298" s="13" t="s">
        <v>40</v>
      </c>
      <c r="AX298" s="13" t="s">
        <v>91</v>
      </c>
      <c r="AY298" s="212" t="s">
        <v>141</v>
      </c>
    </row>
    <row r="299" spans="1:65" s="2" customFormat="1" ht="16.5" customHeight="1">
      <c r="A299" s="34"/>
      <c r="B299" s="35"/>
      <c r="C299" s="188" t="s">
        <v>725</v>
      </c>
      <c r="D299" s="188" t="s">
        <v>143</v>
      </c>
      <c r="E299" s="189" t="s">
        <v>828</v>
      </c>
      <c r="F299" s="190" t="s">
        <v>829</v>
      </c>
      <c r="G299" s="191" t="s">
        <v>170</v>
      </c>
      <c r="H299" s="192">
        <v>105.9</v>
      </c>
      <c r="I299" s="193"/>
      <c r="J299" s="194">
        <f>ROUND(I299*H299,2)</f>
        <v>0</v>
      </c>
      <c r="K299" s="190" t="s">
        <v>1034</v>
      </c>
      <c r="L299" s="39"/>
      <c r="M299" s="195" t="s">
        <v>1</v>
      </c>
      <c r="N299" s="196" t="s">
        <v>48</v>
      </c>
      <c r="O299" s="71"/>
      <c r="P299" s="197">
        <f>O299*H299</f>
        <v>0</v>
      </c>
      <c r="Q299" s="197">
        <v>0</v>
      </c>
      <c r="R299" s="197">
        <f>Q299*H299</f>
        <v>0</v>
      </c>
      <c r="S299" s="197">
        <v>0</v>
      </c>
      <c r="T299" s="19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9" t="s">
        <v>663</v>
      </c>
      <c r="AT299" s="199" t="s">
        <v>143</v>
      </c>
      <c r="AU299" s="199" t="s">
        <v>94</v>
      </c>
      <c r="AY299" s="16" t="s">
        <v>141</v>
      </c>
      <c r="BE299" s="200">
        <f>IF(N299="základní",J299,0)</f>
        <v>0</v>
      </c>
      <c r="BF299" s="200">
        <f>IF(N299="snížená",J299,0)</f>
        <v>0</v>
      </c>
      <c r="BG299" s="200">
        <f>IF(N299="zákl. přenesená",J299,0)</f>
        <v>0</v>
      </c>
      <c r="BH299" s="200">
        <f>IF(N299="sníž. přenesená",J299,0)</f>
        <v>0</v>
      </c>
      <c r="BI299" s="200">
        <f>IF(N299="nulová",J299,0)</f>
        <v>0</v>
      </c>
      <c r="BJ299" s="16" t="s">
        <v>91</v>
      </c>
      <c r="BK299" s="200">
        <f>ROUND(I299*H299,2)</f>
        <v>0</v>
      </c>
      <c r="BL299" s="16" t="s">
        <v>663</v>
      </c>
      <c r="BM299" s="199" t="s">
        <v>973</v>
      </c>
    </row>
    <row r="300" spans="1:65" s="13" customFormat="1">
      <c r="B300" s="201"/>
      <c r="C300" s="202"/>
      <c r="D300" s="203" t="s">
        <v>149</v>
      </c>
      <c r="E300" s="204" t="s">
        <v>1</v>
      </c>
      <c r="F300" s="205" t="s">
        <v>907</v>
      </c>
      <c r="G300" s="202"/>
      <c r="H300" s="206">
        <v>105.9</v>
      </c>
      <c r="I300" s="207"/>
      <c r="J300" s="202"/>
      <c r="K300" s="202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149</v>
      </c>
      <c r="AU300" s="212" t="s">
        <v>94</v>
      </c>
      <c r="AV300" s="13" t="s">
        <v>94</v>
      </c>
      <c r="AW300" s="13" t="s">
        <v>40</v>
      </c>
      <c r="AX300" s="13" t="s">
        <v>91</v>
      </c>
      <c r="AY300" s="212" t="s">
        <v>141</v>
      </c>
    </row>
    <row r="301" spans="1:65" s="12" customFormat="1" ht="25.9" customHeight="1">
      <c r="B301" s="172"/>
      <c r="C301" s="173"/>
      <c r="D301" s="174" t="s">
        <v>82</v>
      </c>
      <c r="E301" s="175" t="s">
        <v>831</v>
      </c>
      <c r="F301" s="175" t="s">
        <v>832</v>
      </c>
      <c r="G301" s="173"/>
      <c r="H301" s="173"/>
      <c r="I301" s="176"/>
      <c r="J301" s="177">
        <f>BK301</f>
        <v>0</v>
      </c>
      <c r="K301" s="173"/>
      <c r="L301" s="178"/>
      <c r="M301" s="179"/>
      <c r="N301" s="180"/>
      <c r="O301" s="180"/>
      <c r="P301" s="181">
        <f>SUM(P302:P303)</f>
        <v>0</v>
      </c>
      <c r="Q301" s="180"/>
      <c r="R301" s="181">
        <f>SUM(R302:R303)</f>
        <v>0</v>
      </c>
      <c r="S301" s="180"/>
      <c r="T301" s="182">
        <f>SUM(T302:T303)</f>
        <v>0</v>
      </c>
      <c r="AR301" s="183" t="s">
        <v>147</v>
      </c>
      <c r="AT301" s="184" t="s">
        <v>82</v>
      </c>
      <c r="AU301" s="184" t="s">
        <v>83</v>
      </c>
      <c r="AY301" s="183" t="s">
        <v>141</v>
      </c>
      <c r="BK301" s="185">
        <f>SUM(BK302:BK303)</f>
        <v>0</v>
      </c>
    </row>
    <row r="302" spans="1:65" s="2" customFormat="1" ht="16.5" customHeight="1">
      <c r="A302" s="34"/>
      <c r="B302" s="35"/>
      <c r="C302" s="188" t="s">
        <v>729</v>
      </c>
      <c r="D302" s="188" t="s">
        <v>143</v>
      </c>
      <c r="E302" s="189" t="s">
        <v>834</v>
      </c>
      <c r="F302" s="190" t="s">
        <v>835</v>
      </c>
      <c r="G302" s="191" t="s">
        <v>464</v>
      </c>
      <c r="H302" s="192">
        <v>120</v>
      </c>
      <c r="I302" s="193"/>
      <c r="J302" s="194">
        <f>ROUND(I302*H302,2)</f>
        <v>0</v>
      </c>
      <c r="K302" s="190" t="s">
        <v>1034</v>
      </c>
      <c r="L302" s="39"/>
      <c r="M302" s="195" t="s">
        <v>1</v>
      </c>
      <c r="N302" s="196" t="s">
        <v>48</v>
      </c>
      <c r="O302" s="71"/>
      <c r="P302" s="197">
        <f>O302*H302</f>
        <v>0</v>
      </c>
      <c r="Q302" s="197">
        <v>0</v>
      </c>
      <c r="R302" s="197">
        <f>Q302*H302</f>
        <v>0</v>
      </c>
      <c r="S302" s="197">
        <v>0</v>
      </c>
      <c r="T302" s="19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9" t="s">
        <v>836</v>
      </c>
      <c r="AT302" s="199" t="s">
        <v>143</v>
      </c>
      <c r="AU302" s="199" t="s">
        <v>91</v>
      </c>
      <c r="AY302" s="16" t="s">
        <v>141</v>
      </c>
      <c r="BE302" s="200">
        <f>IF(N302="základní",J302,0)</f>
        <v>0</v>
      </c>
      <c r="BF302" s="200">
        <f>IF(N302="snížená",J302,0)</f>
        <v>0</v>
      </c>
      <c r="BG302" s="200">
        <f>IF(N302="zákl. přenesená",J302,0)</f>
        <v>0</v>
      </c>
      <c r="BH302" s="200">
        <f>IF(N302="sníž. přenesená",J302,0)</f>
        <v>0</v>
      </c>
      <c r="BI302" s="200">
        <f>IF(N302="nulová",J302,0)</f>
        <v>0</v>
      </c>
      <c r="BJ302" s="16" t="s">
        <v>91</v>
      </c>
      <c r="BK302" s="200">
        <f>ROUND(I302*H302,2)</f>
        <v>0</v>
      </c>
      <c r="BL302" s="16" t="s">
        <v>836</v>
      </c>
      <c r="BM302" s="199" t="s">
        <v>974</v>
      </c>
    </row>
    <row r="303" spans="1:65" s="13" customFormat="1">
      <c r="B303" s="201"/>
      <c r="C303" s="202"/>
      <c r="D303" s="203" t="s">
        <v>149</v>
      </c>
      <c r="E303" s="204" t="s">
        <v>1</v>
      </c>
      <c r="F303" s="205" t="s">
        <v>838</v>
      </c>
      <c r="G303" s="202"/>
      <c r="H303" s="206">
        <v>120</v>
      </c>
      <c r="I303" s="207"/>
      <c r="J303" s="202"/>
      <c r="K303" s="202"/>
      <c r="L303" s="208"/>
      <c r="M303" s="239"/>
      <c r="N303" s="240"/>
      <c r="O303" s="240"/>
      <c r="P303" s="240"/>
      <c r="Q303" s="240"/>
      <c r="R303" s="240"/>
      <c r="S303" s="240"/>
      <c r="T303" s="241"/>
      <c r="AT303" s="212" t="s">
        <v>149</v>
      </c>
      <c r="AU303" s="212" t="s">
        <v>91</v>
      </c>
      <c r="AV303" s="13" t="s">
        <v>94</v>
      </c>
      <c r="AW303" s="13" t="s">
        <v>40</v>
      </c>
      <c r="AX303" s="13" t="s">
        <v>91</v>
      </c>
      <c r="AY303" s="212" t="s">
        <v>141</v>
      </c>
    </row>
    <row r="304" spans="1:65" s="2" customFormat="1" ht="6.95" customHeight="1">
      <c r="A304" s="34"/>
      <c r="B304" s="54"/>
      <c r="C304" s="55"/>
      <c r="D304" s="55"/>
      <c r="E304" s="55"/>
      <c r="F304" s="55"/>
      <c r="G304" s="55"/>
      <c r="H304" s="55"/>
      <c r="I304" s="55"/>
      <c r="J304" s="55"/>
      <c r="K304" s="55"/>
      <c r="L304" s="39"/>
      <c r="M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</row>
  </sheetData>
  <sheetProtection password="CCA7" sheet="1" objects="1" scenarios="1" formatColumns="0" formatRows="0" autoFilter="0"/>
  <autoFilter ref="C126:K303"/>
  <mergeCells count="9">
    <mergeCell ref="E86:H86"/>
    <mergeCell ref="E117:H117"/>
    <mergeCell ref="E119:H119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5"/>
  <sheetViews>
    <sheetView showGridLines="0" workbookViewId="0">
      <selection activeCell="C1" sqref="C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AT2" s="16" t="s">
        <v>104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94</v>
      </c>
    </row>
    <row r="4" spans="1:46" s="1" customFormat="1" ht="24.95" customHeight="1">
      <c r="B4" s="19"/>
      <c r="D4" s="110" t="s">
        <v>105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343" t="str">
        <f>'Rekapitulace stavby'!K6</f>
        <v>Valtice - ul. Zahradní a Malá Strana, oprava kanalizace a vodovodu</v>
      </c>
      <c r="F7" s="344"/>
      <c r="G7" s="344"/>
      <c r="H7" s="344"/>
      <c r="L7" s="19"/>
    </row>
    <row r="8" spans="1:46" s="2" customFormat="1" ht="12" customHeight="1">
      <c r="A8" s="34"/>
      <c r="B8" s="39"/>
      <c r="C8" s="34"/>
      <c r="D8" s="112" t="s">
        <v>106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5" t="s">
        <v>975</v>
      </c>
      <c r="F9" s="346"/>
      <c r="G9" s="346"/>
      <c r="H9" s="346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98</v>
      </c>
      <c r="G11" s="34"/>
      <c r="H11" s="34"/>
      <c r="I11" s="112" t="s">
        <v>20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3. 12. 2025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32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33</v>
      </c>
      <c r="F15" s="34"/>
      <c r="G15" s="34"/>
      <c r="H15" s="34"/>
      <c r="I15" s="112" t="s">
        <v>34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35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7" t="str">
        <f>'Rekapitulace stavby'!E14</f>
        <v>Vyplň údaj</v>
      </c>
      <c r="F18" s="348"/>
      <c r="G18" s="348"/>
      <c r="H18" s="348"/>
      <c r="I18" s="112" t="s">
        <v>34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37</v>
      </c>
      <c r="E20" s="34"/>
      <c r="F20" s="34"/>
      <c r="G20" s="34"/>
      <c r="H20" s="34"/>
      <c r="I20" s="112" t="s">
        <v>31</v>
      </c>
      <c r="J20" s="113" t="s">
        <v>38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39</v>
      </c>
      <c r="F21" s="34"/>
      <c r="G21" s="34"/>
      <c r="H21" s="34"/>
      <c r="I21" s="112" t="s">
        <v>34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41</v>
      </c>
      <c r="E23" s="34"/>
      <c r="F23" s="34"/>
      <c r="G23" s="34"/>
      <c r="H23" s="34"/>
      <c r="I23" s="112" t="s">
        <v>31</v>
      </c>
      <c r="J23" s="113" t="s">
        <v>38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39</v>
      </c>
      <c r="F24" s="34"/>
      <c r="G24" s="34"/>
      <c r="H24" s="34"/>
      <c r="I24" s="112" t="s">
        <v>34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349" t="s">
        <v>1</v>
      </c>
      <c r="F27" s="349"/>
      <c r="G27" s="349"/>
      <c r="H27" s="349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43</v>
      </c>
      <c r="E30" s="34"/>
      <c r="F30" s="34"/>
      <c r="G30" s="34"/>
      <c r="H30" s="34"/>
      <c r="I30" s="34"/>
      <c r="J30" s="122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45</v>
      </c>
      <c r="G32" s="34"/>
      <c r="H32" s="34"/>
      <c r="I32" s="123" t="s">
        <v>44</v>
      </c>
      <c r="J32" s="123" t="s">
        <v>46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47</v>
      </c>
      <c r="E33" s="112" t="s">
        <v>48</v>
      </c>
      <c r="F33" s="125">
        <f>ROUND((SUM(BE121:BE154)),  2)</f>
        <v>0</v>
      </c>
      <c r="G33" s="34"/>
      <c r="H33" s="34"/>
      <c r="I33" s="126">
        <v>0.21</v>
      </c>
      <c r="J33" s="125">
        <f>ROUND(((SUM(BE121:BE154))*I33),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49</v>
      </c>
      <c r="F34" s="125">
        <f>ROUND((SUM(BF121:BF154)),  2)</f>
        <v>0</v>
      </c>
      <c r="G34" s="34"/>
      <c r="H34" s="34"/>
      <c r="I34" s="126">
        <v>0.12</v>
      </c>
      <c r="J34" s="125">
        <f>ROUND(((SUM(BF121:BF154))*I34),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50</v>
      </c>
      <c r="F35" s="125">
        <f>ROUND((SUM(BG121:BG154)),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51</v>
      </c>
      <c r="F36" s="125">
        <f>ROUND((SUM(BH121:BH154)),  2)</f>
        <v>0</v>
      </c>
      <c r="G36" s="34"/>
      <c r="H36" s="34"/>
      <c r="I36" s="126">
        <v>0.12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52</v>
      </c>
      <c r="F37" s="125">
        <f>ROUND((SUM(BI121:BI154)),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53</v>
      </c>
      <c r="E39" s="129"/>
      <c r="F39" s="129"/>
      <c r="G39" s="130" t="s">
        <v>54</v>
      </c>
      <c r="H39" s="131" t="s">
        <v>55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1"/>
      <c r="D50" s="134" t="s">
        <v>56</v>
      </c>
      <c r="E50" s="135"/>
      <c r="F50" s="135"/>
      <c r="G50" s="134" t="s">
        <v>57</v>
      </c>
      <c r="H50" s="135"/>
      <c r="I50" s="135"/>
      <c r="J50" s="135"/>
      <c r="K50" s="135"/>
      <c r="L50" s="5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4"/>
      <c r="B61" s="39"/>
      <c r="C61" s="34"/>
      <c r="D61" s="136" t="s">
        <v>58</v>
      </c>
      <c r="E61" s="137"/>
      <c r="F61" s="138" t="s">
        <v>59</v>
      </c>
      <c r="G61" s="136" t="s">
        <v>58</v>
      </c>
      <c r="H61" s="137"/>
      <c r="I61" s="137"/>
      <c r="J61" s="139" t="s">
        <v>59</v>
      </c>
      <c r="K61" s="1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4"/>
      <c r="B65" s="39"/>
      <c r="C65" s="34"/>
      <c r="D65" s="134" t="s">
        <v>60</v>
      </c>
      <c r="E65" s="140"/>
      <c r="F65" s="140"/>
      <c r="G65" s="134" t="s">
        <v>61</v>
      </c>
      <c r="H65" s="140"/>
      <c r="I65" s="140"/>
      <c r="J65" s="140"/>
      <c r="K65" s="140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4"/>
      <c r="B76" s="39"/>
      <c r="C76" s="34"/>
      <c r="D76" s="136" t="s">
        <v>58</v>
      </c>
      <c r="E76" s="137"/>
      <c r="F76" s="138" t="s">
        <v>59</v>
      </c>
      <c r="G76" s="136" t="s">
        <v>58</v>
      </c>
      <c r="H76" s="137"/>
      <c r="I76" s="137"/>
      <c r="J76" s="139" t="s">
        <v>59</v>
      </c>
      <c r="K76" s="1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2" t="s">
        <v>110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41" t="str">
        <f>E7</f>
        <v>Valtice - ul. Zahradní a Malá Strana, oprava kanalizace a vodovodu</v>
      </c>
      <c r="F85" s="342"/>
      <c r="G85" s="342"/>
      <c r="H85" s="342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8" t="s">
        <v>106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320" t="str">
        <f>E9</f>
        <v>VRN - Vedlejší rozpočtové náklady</v>
      </c>
      <c r="F87" s="340"/>
      <c r="G87" s="340"/>
      <c r="H87" s="34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8" t="s">
        <v>22</v>
      </c>
      <c r="D89" s="36"/>
      <c r="E89" s="36"/>
      <c r="F89" s="26" t="str">
        <f>F12</f>
        <v>Město Valtice, ulice zahradní a Malá Strana</v>
      </c>
      <c r="G89" s="36"/>
      <c r="H89" s="36"/>
      <c r="I89" s="28" t="s">
        <v>24</v>
      </c>
      <c r="J89" s="66" t="str">
        <f>IF(J12="","",J12)</f>
        <v>3. 12. 2025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30</v>
      </c>
      <c r="D91" s="36"/>
      <c r="E91" s="36"/>
      <c r="F91" s="26" t="str">
        <f>E15</f>
        <v>Vodovody a kanalizace Břeclav, a.s.</v>
      </c>
      <c r="G91" s="36"/>
      <c r="H91" s="36"/>
      <c r="I91" s="28" t="s">
        <v>37</v>
      </c>
      <c r="J91" s="32" t="str">
        <f>E21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8" t="s">
        <v>35</v>
      </c>
      <c r="D92" s="36"/>
      <c r="E92" s="36"/>
      <c r="F92" s="26" t="str">
        <f>IF(E18="","",E18)</f>
        <v>Vyplň údaj</v>
      </c>
      <c r="G92" s="36"/>
      <c r="H92" s="36"/>
      <c r="I92" s="28" t="s">
        <v>41</v>
      </c>
      <c r="J92" s="32" t="str">
        <f>E24</f>
        <v>Jiří Třináctý, DiS.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5" t="s">
        <v>111</v>
      </c>
      <c r="D94" s="146"/>
      <c r="E94" s="146"/>
      <c r="F94" s="146"/>
      <c r="G94" s="146"/>
      <c r="H94" s="146"/>
      <c r="I94" s="146"/>
      <c r="J94" s="147" t="s">
        <v>112</v>
      </c>
      <c r="K94" s="14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8" t="s">
        <v>113</v>
      </c>
      <c r="D96" s="36"/>
      <c r="E96" s="36"/>
      <c r="F96" s="36"/>
      <c r="G96" s="36"/>
      <c r="H96" s="36"/>
      <c r="I96" s="36"/>
      <c r="J96" s="84">
        <f>J121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6" t="s">
        <v>114</v>
      </c>
    </row>
    <row r="97" spans="1:31" s="9" customFormat="1" ht="24.95" customHeight="1">
      <c r="B97" s="149"/>
      <c r="C97" s="150"/>
      <c r="D97" s="151" t="s">
        <v>975</v>
      </c>
      <c r="E97" s="152"/>
      <c r="F97" s="152"/>
      <c r="G97" s="152"/>
      <c r="H97" s="152"/>
      <c r="I97" s="152"/>
      <c r="J97" s="153">
        <f>J122</f>
        <v>0</v>
      </c>
      <c r="K97" s="150"/>
      <c r="L97" s="154"/>
    </row>
    <row r="98" spans="1:31" s="10" customFormat="1" ht="19.899999999999999" customHeight="1">
      <c r="B98" s="155"/>
      <c r="C98" s="156"/>
      <c r="D98" s="157" t="s">
        <v>976</v>
      </c>
      <c r="E98" s="158"/>
      <c r="F98" s="158"/>
      <c r="G98" s="158"/>
      <c r="H98" s="158"/>
      <c r="I98" s="158"/>
      <c r="J98" s="159">
        <f>J123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977</v>
      </c>
      <c r="E99" s="158"/>
      <c r="F99" s="158"/>
      <c r="G99" s="158"/>
      <c r="H99" s="158"/>
      <c r="I99" s="158"/>
      <c r="J99" s="159">
        <f>J130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978</v>
      </c>
      <c r="E100" s="158"/>
      <c r="F100" s="158"/>
      <c r="G100" s="158"/>
      <c r="H100" s="158"/>
      <c r="I100" s="158"/>
      <c r="J100" s="159">
        <f>J145</f>
        <v>0</v>
      </c>
      <c r="K100" s="156"/>
      <c r="L100" s="160"/>
    </row>
    <row r="101" spans="1:31" s="9" customFormat="1" ht="24.95" customHeight="1">
      <c r="B101" s="149"/>
      <c r="C101" s="150"/>
      <c r="D101" s="151" t="s">
        <v>979</v>
      </c>
      <c r="E101" s="152"/>
      <c r="F101" s="152"/>
      <c r="G101" s="152"/>
      <c r="H101" s="152"/>
      <c r="I101" s="152"/>
      <c r="J101" s="153">
        <f>J148</f>
        <v>0</v>
      </c>
      <c r="K101" s="150"/>
      <c r="L101" s="154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6.95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4.95" customHeight="1">
      <c r="A108" s="34"/>
      <c r="B108" s="35"/>
      <c r="C108" s="22" t="s">
        <v>126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8" t="s">
        <v>16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341" t="str">
        <f>E7</f>
        <v>Valtice - ul. Zahradní a Malá Strana, oprava kanalizace a vodovodu</v>
      </c>
      <c r="F111" s="342"/>
      <c r="G111" s="342"/>
      <c r="H111" s="342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8" t="s">
        <v>106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320" t="str">
        <f>E9</f>
        <v>VRN - Vedlejší rozpočtové náklady</v>
      </c>
      <c r="F113" s="340"/>
      <c r="G113" s="340"/>
      <c r="H113" s="340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8" t="s">
        <v>22</v>
      </c>
      <c r="D115" s="36"/>
      <c r="E115" s="36"/>
      <c r="F115" s="26" t="str">
        <f>F12</f>
        <v>Město Valtice, ulice zahradní a Malá Strana</v>
      </c>
      <c r="G115" s="36"/>
      <c r="H115" s="36"/>
      <c r="I115" s="28" t="s">
        <v>24</v>
      </c>
      <c r="J115" s="66" t="str">
        <f>IF(J12="","",J12)</f>
        <v>3. 12. 2025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8" t="s">
        <v>30</v>
      </c>
      <c r="D117" s="36"/>
      <c r="E117" s="36"/>
      <c r="F117" s="26" t="str">
        <f>E15</f>
        <v>Vodovody a kanalizace Břeclav, a.s.</v>
      </c>
      <c r="G117" s="36"/>
      <c r="H117" s="36"/>
      <c r="I117" s="28" t="s">
        <v>37</v>
      </c>
      <c r="J117" s="32" t="str">
        <f>E21</f>
        <v>Jiří Třináctý, DiS.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8" t="s">
        <v>35</v>
      </c>
      <c r="D118" s="36"/>
      <c r="E118" s="36"/>
      <c r="F118" s="26" t="str">
        <f>IF(E18="","",E18)</f>
        <v>Vyplň údaj</v>
      </c>
      <c r="G118" s="36"/>
      <c r="H118" s="36"/>
      <c r="I118" s="28" t="s">
        <v>41</v>
      </c>
      <c r="J118" s="32" t="str">
        <f>E24</f>
        <v>Jiří Třináctý, DiS.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61"/>
      <c r="B120" s="162"/>
      <c r="C120" s="163" t="s">
        <v>127</v>
      </c>
      <c r="D120" s="164" t="s">
        <v>68</v>
      </c>
      <c r="E120" s="164" t="s">
        <v>64</v>
      </c>
      <c r="F120" s="164" t="s">
        <v>65</v>
      </c>
      <c r="G120" s="164" t="s">
        <v>128</v>
      </c>
      <c r="H120" s="164" t="s">
        <v>129</v>
      </c>
      <c r="I120" s="164" t="s">
        <v>130</v>
      </c>
      <c r="J120" s="164" t="s">
        <v>112</v>
      </c>
      <c r="K120" s="165" t="s">
        <v>131</v>
      </c>
      <c r="L120" s="166"/>
      <c r="M120" s="75" t="s">
        <v>1</v>
      </c>
      <c r="N120" s="76" t="s">
        <v>47</v>
      </c>
      <c r="O120" s="76" t="s">
        <v>132</v>
      </c>
      <c r="P120" s="76" t="s">
        <v>133</v>
      </c>
      <c r="Q120" s="76" t="s">
        <v>134</v>
      </c>
      <c r="R120" s="76" t="s">
        <v>135</v>
      </c>
      <c r="S120" s="76" t="s">
        <v>136</v>
      </c>
      <c r="T120" s="77" t="s">
        <v>137</v>
      </c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</row>
    <row r="121" spans="1:65" s="2" customFormat="1" ht="22.9" customHeight="1">
      <c r="A121" s="34"/>
      <c r="B121" s="35"/>
      <c r="C121" s="82" t="s">
        <v>138</v>
      </c>
      <c r="D121" s="36"/>
      <c r="E121" s="36"/>
      <c r="F121" s="36"/>
      <c r="G121" s="36"/>
      <c r="H121" s="36"/>
      <c r="I121" s="36"/>
      <c r="J121" s="167">
        <f>BK121</f>
        <v>0</v>
      </c>
      <c r="K121" s="36"/>
      <c r="L121" s="39"/>
      <c r="M121" s="78"/>
      <c r="N121" s="168"/>
      <c r="O121" s="79"/>
      <c r="P121" s="169">
        <f>P122+P148</f>
        <v>0</v>
      </c>
      <c r="Q121" s="79"/>
      <c r="R121" s="169">
        <f>R122+R148</f>
        <v>0</v>
      </c>
      <c r="S121" s="79"/>
      <c r="T121" s="170">
        <f>T122+T148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6" t="s">
        <v>82</v>
      </c>
      <c r="AU121" s="16" t="s">
        <v>114</v>
      </c>
      <c r="BK121" s="171">
        <f>BK122+BK148</f>
        <v>0</v>
      </c>
    </row>
    <row r="122" spans="1:65" s="12" customFormat="1" ht="25.9" customHeight="1">
      <c r="B122" s="172"/>
      <c r="C122" s="173"/>
      <c r="D122" s="174" t="s">
        <v>82</v>
      </c>
      <c r="E122" s="175" t="s">
        <v>102</v>
      </c>
      <c r="F122" s="175" t="s">
        <v>103</v>
      </c>
      <c r="G122" s="173"/>
      <c r="H122" s="173"/>
      <c r="I122" s="176"/>
      <c r="J122" s="177">
        <f>BK122</f>
        <v>0</v>
      </c>
      <c r="K122" s="173"/>
      <c r="L122" s="178"/>
      <c r="M122" s="179"/>
      <c r="N122" s="180"/>
      <c r="O122" s="180"/>
      <c r="P122" s="181">
        <f>P123+P130+P145</f>
        <v>0</v>
      </c>
      <c r="Q122" s="180"/>
      <c r="R122" s="181">
        <f>R123+R130+R145</f>
        <v>0</v>
      </c>
      <c r="S122" s="180"/>
      <c r="T122" s="182">
        <f>T123+T130+T145</f>
        <v>0</v>
      </c>
      <c r="AR122" s="183" t="s">
        <v>167</v>
      </c>
      <c r="AT122" s="184" t="s">
        <v>82</v>
      </c>
      <c r="AU122" s="184" t="s">
        <v>83</v>
      </c>
      <c r="AY122" s="183" t="s">
        <v>141</v>
      </c>
      <c r="BK122" s="185">
        <f>BK123+BK130+BK145</f>
        <v>0</v>
      </c>
    </row>
    <row r="123" spans="1:65" s="12" customFormat="1" ht="22.9" customHeight="1">
      <c r="B123" s="172"/>
      <c r="C123" s="173"/>
      <c r="D123" s="174" t="s">
        <v>82</v>
      </c>
      <c r="E123" s="186" t="s">
        <v>980</v>
      </c>
      <c r="F123" s="186" t="s">
        <v>981</v>
      </c>
      <c r="G123" s="173"/>
      <c r="H123" s="173"/>
      <c r="I123" s="176"/>
      <c r="J123" s="187">
        <f>BK123</f>
        <v>0</v>
      </c>
      <c r="K123" s="173"/>
      <c r="L123" s="178"/>
      <c r="M123" s="179"/>
      <c r="N123" s="180"/>
      <c r="O123" s="180"/>
      <c r="P123" s="181">
        <f>SUM(P124:P129)</f>
        <v>0</v>
      </c>
      <c r="Q123" s="180"/>
      <c r="R123" s="181">
        <f>SUM(R124:R129)</f>
        <v>0</v>
      </c>
      <c r="S123" s="180"/>
      <c r="T123" s="182">
        <f>SUM(T124:T129)</f>
        <v>0</v>
      </c>
      <c r="AR123" s="183" t="s">
        <v>167</v>
      </c>
      <c r="AT123" s="184" t="s">
        <v>82</v>
      </c>
      <c r="AU123" s="184" t="s">
        <v>91</v>
      </c>
      <c r="AY123" s="183" t="s">
        <v>141</v>
      </c>
      <c r="BK123" s="185">
        <f>SUM(BK124:BK129)</f>
        <v>0</v>
      </c>
    </row>
    <row r="124" spans="1:65" s="2" customFormat="1" ht="24.2" customHeight="1">
      <c r="A124" s="34"/>
      <c r="B124" s="35"/>
      <c r="C124" s="188" t="s">
        <v>91</v>
      </c>
      <c r="D124" s="188" t="s">
        <v>143</v>
      </c>
      <c r="E124" s="189" t="s">
        <v>982</v>
      </c>
      <c r="F124" s="190" t="s">
        <v>983</v>
      </c>
      <c r="G124" s="191" t="s">
        <v>984</v>
      </c>
      <c r="H124" s="192">
        <v>1</v>
      </c>
      <c r="I124" s="193"/>
      <c r="J124" s="194">
        <f>ROUND(I124*H124,2)</f>
        <v>0</v>
      </c>
      <c r="K124" s="190" t="s">
        <v>1034</v>
      </c>
      <c r="L124" s="39"/>
      <c r="M124" s="195" t="s">
        <v>1</v>
      </c>
      <c r="N124" s="196" t="s">
        <v>48</v>
      </c>
      <c r="O124" s="71"/>
      <c r="P124" s="197">
        <f>O124*H124</f>
        <v>0</v>
      </c>
      <c r="Q124" s="197">
        <v>0</v>
      </c>
      <c r="R124" s="197">
        <f>Q124*H124</f>
        <v>0</v>
      </c>
      <c r="S124" s="197">
        <v>0</v>
      </c>
      <c r="T124" s="19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9" t="s">
        <v>985</v>
      </c>
      <c r="AT124" s="199" t="s">
        <v>143</v>
      </c>
      <c r="AU124" s="199" t="s">
        <v>94</v>
      </c>
      <c r="AY124" s="16" t="s">
        <v>141</v>
      </c>
      <c r="BE124" s="200">
        <f>IF(N124="základní",J124,0)</f>
        <v>0</v>
      </c>
      <c r="BF124" s="200">
        <f>IF(N124="snížená",J124,0)</f>
        <v>0</v>
      </c>
      <c r="BG124" s="200">
        <f>IF(N124="zákl. přenesená",J124,0)</f>
        <v>0</v>
      </c>
      <c r="BH124" s="200">
        <f>IF(N124="sníž. přenesená",J124,0)</f>
        <v>0</v>
      </c>
      <c r="BI124" s="200">
        <f>IF(N124="nulová",J124,0)</f>
        <v>0</v>
      </c>
      <c r="BJ124" s="16" t="s">
        <v>91</v>
      </c>
      <c r="BK124" s="200">
        <f>ROUND(I124*H124,2)</f>
        <v>0</v>
      </c>
      <c r="BL124" s="16" t="s">
        <v>985</v>
      </c>
      <c r="BM124" s="199" t="s">
        <v>986</v>
      </c>
    </row>
    <row r="125" spans="1:65" s="13" customFormat="1">
      <c r="B125" s="201"/>
      <c r="C125" s="202"/>
      <c r="D125" s="203" t="s">
        <v>149</v>
      </c>
      <c r="E125" s="204" t="s">
        <v>1</v>
      </c>
      <c r="F125" s="205" t="s">
        <v>91</v>
      </c>
      <c r="G125" s="202"/>
      <c r="H125" s="206">
        <v>1</v>
      </c>
      <c r="I125" s="207"/>
      <c r="J125" s="202"/>
      <c r="K125" s="202"/>
      <c r="L125" s="208"/>
      <c r="M125" s="209"/>
      <c r="N125" s="210"/>
      <c r="O125" s="210"/>
      <c r="P125" s="210"/>
      <c r="Q125" s="210"/>
      <c r="R125" s="210"/>
      <c r="S125" s="210"/>
      <c r="T125" s="211"/>
      <c r="AT125" s="212" t="s">
        <v>149</v>
      </c>
      <c r="AU125" s="212" t="s">
        <v>94</v>
      </c>
      <c r="AV125" s="13" t="s">
        <v>94</v>
      </c>
      <c r="AW125" s="13" t="s">
        <v>40</v>
      </c>
      <c r="AX125" s="13" t="s">
        <v>91</v>
      </c>
      <c r="AY125" s="212" t="s">
        <v>141</v>
      </c>
    </row>
    <row r="126" spans="1:65" s="2" customFormat="1" ht="24.2" customHeight="1">
      <c r="A126" s="34"/>
      <c r="B126" s="35"/>
      <c r="C126" s="188" t="s">
        <v>94</v>
      </c>
      <c r="D126" s="188" t="s">
        <v>143</v>
      </c>
      <c r="E126" s="189" t="s">
        <v>987</v>
      </c>
      <c r="F126" s="190" t="s">
        <v>988</v>
      </c>
      <c r="G126" s="191" t="s">
        <v>984</v>
      </c>
      <c r="H126" s="192">
        <v>1</v>
      </c>
      <c r="I126" s="193"/>
      <c r="J126" s="194">
        <f>ROUND(I126*H126,2)</f>
        <v>0</v>
      </c>
      <c r="K126" s="190" t="s">
        <v>1034</v>
      </c>
      <c r="L126" s="39"/>
      <c r="M126" s="195" t="s">
        <v>1</v>
      </c>
      <c r="N126" s="196" t="s">
        <v>48</v>
      </c>
      <c r="O126" s="71"/>
      <c r="P126" s="197">
        <f>O126*H126</f>
        <v>0</v>
      </c>
      <c r="Q126" s="197">
        <v>0</v>
      </c>
      <c r="R126" s="197">
        <f>Q126*H126</f>
        <v>0</v>
      </c>
      <c r="S126" s="197">
        <v>0</v>
      </c>
      <c r="T126" s="19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9" t="s">
        <v>985</v>
      </c>
      <c r="AT126" s="199" t="s">
        <v>143</v>
      </c>
      <c r="AU126" s="199" t="s">
        <v>94</v>
      </c>
      <c r="AY126" s="16" t="s">
        <v>141</v>
      </c>
      <c r="BE126" s="200">
        <f>IF(N126="základní",J126,0)</f>
        <v>0</v>
      </c>
      <c r="BF126" s="200">
        <f>IF(N126="snížená",J126,0)</f>
        <v>0</v>
      </c>
      <c r="BG126" s="200">
        <f>IF(N126="zákl. přenesená",J126,0)</f>
        <v>0</v>
      </c>
      <c r="BH126" s="200">
        <f>IF(N126="sníž. přenesená",J126,0)</f>
        <v>0</v>
      </c>
      <c r="BI126" s="200">
        <f>IF(N126="nulová",J126,0)</f>
        <v>0</v>
      </c>
      <c r="BJ126" s="16" t="s">
        <v>91</v>
      </c>
      <c r="BK126" s="200">
        <f>ROUND(I126*H126,2)</f>
        <v>0</v>
      </c>
      <c r="BL126" s="16" t="s">
        <v>985</v>
      </c>
      <c r="BM126" s="199" t="s">
        <v>989</v>
      </c>
    </row>
    <row r="127" spans="1:65" s="13" customFormat="1">
      <c r="B127" s="201"/>
      <c r="C127" s="202"/>
      <c r="D127" s="203" t="s">
        <v>149</v>
      </c>
      <c r="E127" s="204" t="s">
        <v>1</v>
      </c>
      <c r="F127" s="205" t="s">
        <v>91</v>
      </c>
      <c r="G127" s="202"/>
      <c r="H127" s="206">
        <v>1</v>
      </c>
      <c r="I127" s="207"/>
      <c r="J127" s="202"/>
      <c r="K127" s="202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149</v>
      </c>
      <c r="AU127" s="212" t="s">
        <v>94</v>
      </c>
      <c r="AV127" s="13" t="s">
        <v>94</v>
      </c>
      <c r="AW127" s="13" t="s">
        <v>40</v>
      </c>
      <c r="AX127" s="13" t="s">
        <v>91</v>
      </c>
      <c r="AY127" s="212" t="s">
        <v>141</v>
      </c>
    </row>
    <row r="128" spans="1:65" s="2" customFormat="1" ht="24.2" customHeight="1">
      <c r="A128" s="34"/>
      <c r="B128" s="35"/>
      <c r="C128" s="188" t="s">
        <v>156</v>
      </c>
      <c r="D128" s="188" t="s">
        <v>143</v>
      </c>
      <c r="E128" s="189" t="s">
        <v>990</v>
      </c>
      <c r="F128" s="190" t="s">
        <v>991</v>
      </c>
      <c r="G128" s="191" t="s">
        <v>984</v>
      </c>
      <c r="H128" s="192">
        <v>1</v>
      </c>
      <c r="I128" s="193"/>
      <c r="J128" s="194">
        <f>ROUND(I128*H128,2)</f>
        <v>0</v>
      </c>
      <c r="K128" s="190" t="s">
        <v>1034</v>
      </c>
      <c r="L128" s="39"/>
      <c r="M128" s="195" t="s">
        <v>1</v>
      </c>
      <c r="N128" s="196" t="s">
        <v>48</v>
      </c>
      <c r="O128" s="71"/>
      <c r="P128" s="197">
        <f>O128*H128</f>
        <v>0</v>
      </c>
      <c r="Q128" s="197">
        <v>0</v>
      </c>
      <c r="R128" s="197">
        <f>Q128*H128</f>
        <v>0</v>
      </c>
      <c r="S128" s="197">
        <v>0</v>
      </c>
      <c r="T128" s="19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9" t="s">
        <v>985</v>
      </c>
      <c r="AT128" s="199" t="s">
        <v>143</v>
      </c>
      <c r="AU128" s="199" t="s">
        <v>94</v>
      </c>
      <c r="AY128" s="16" t="s">
        <v>141</v>
      </c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6" t="s">
        <v>91</v>
      </c>
      <c r="BK128" s="200">
        <f>ROUND(I128*H128,2)</f>
        <v>0</v>
      </c>
      <c r="BL128" s="16" t="s">
        <v>985</v>
      </c>
      <c r="BM128" s="199" t="s">
        <v>992</v>
      </c>
    </row>
    <row r="129" spans="1:65" s="13" customFormat="1">
      <c r="B129" s="201"/>
      <c r="C129" s="202"/>
      <c r="D129" s="203" t="s">
        <v>149</v>
      </c>
      <c r="E129" s="204" t="s">
        <v>1</v>
      </c>
      <c r="F129" s="205" t="s">
        <v>91</v>
      </c>
      <c r="G129" s="202"/>
      <c r="H129" s="206">
        <v>1</v>
      </c>
      <c r="I129" s="207"/>
      <c r="J129" s="202"/>
      <c r="K129" s="202"/>
      <c r="L129" s="208"/>
      <c r="M129" s="209"/>
      <c r="N129" s="210"/>
      <c r="O129" s="210"/>
      <c r="P129" s="210"/>
      <c r="Q129" s="210"/>
      <c r="R129" s="210"/>
      <c r="S129" s="210"/>
      <c r="T129" s="211"/>
      <c r="AT129" s="212" t="s">
        <v>149</v>
      </c>
      <c r="AU129" s="212" t="s">
        <v>94</v>
      </c>
      <c r="AV129" s="13" t="s">
        <v>94</v>
      </c>
      <c r="AW129" s="13" t="s">
        <v>40</v>
      </c>
      <c r="AX129" s="13" t="s">
        <v>91</v>
      </c>
      <c r="AY129" s="212" t="s">
        <v>141</v>
      </c>
    </row>
    <row r="130" spans="1:65" s="12" customFormat="1" ht="22.9" customHeight="1">
      <c r="B130" s="172"/>
      <c r="C130" s="173"/>
      <c r="D130" s="174" t="s">
        <v>82</v>
      </c>
      <c r="E130" s="186" t="s">
        <v>993</v>
      </c>
      <c r="F130" s="186" t="s">
        <v>994</v>
      </c>
      <c r="G130" s="173"/>
      <c r="H130" s="173"/>
      <c r="I130" s="176"/>
      <c r="J130" s="187">
        <f>BK130</f>
        <v>0</v>
      </c>
      <c r="K130" s="173"/>
      <c r="L130" s="178"/>
      <c r="M130" s="179"/>
      <c r="N130" s="180"/>
      <c r="O130" s="180"/>
      <c r="P130" s="181">
        <f>SUM(P131:P144)</f>
        <v>0</v>
      </c>
      <c r="Q130" s="180"/>
      <c r="R130" s="181">
        <f>SUM(R131:R144)</f>
        <v>0</v>
      </c>
      <c r="S130" s="180"/>
      <c r="T130" s="182">
        <f>SUM(T131:T144)</f>
        <v>0</v>
      </c>
      <c r="AR130" s="183" t="s">
        <v>167</v>
      </c>
      <c r="AT130" s="184" t="s">
        <v>82</v>
      </c>
      <c r="AU130" s="184" t="s">
        <v>91</v>
      </c>
      <c r="AY130" s="183" t="s">
        <v>141</v>
      </c>
      <c r="BK130" s="185">
        <f>SUM(BK131:BK144)</f>
        <v>0</v>
      </c>
    </row>
    <row r="131" spans="1:65" s="2" customFormat="1" ht="16.5" customHeight="1">
      <c r="A131" s="34"/>
      <c r="B131" s="35"/>
      <c r="C131" s="188" t="s">
        <v>147</v>
      </c>
      <c r="D131" s="188" t="s">
        <v>143</v>
      </c>
      <c r="E131" s="189" t="s">
        <v>995</v>
      </c>
      <c r="F131" s="190" t="s">
        <v>996</v>
      </c>
      <c r="G131" s="191" t="s">
        <v>273</v>
      </c>
      <c r="H131" s="192">
        <v>7</v>
      </c>
      <c r="I131" s="193"/>
      <c r="J131" s="194">
        <f>ROUND(I131*H131,2)</f>
        <v>0</v>
      </c>
      <c r="K131" s="190" t="s">
        <v>1034</v>
      </c>
      <c r="L131" s="39"/>
      <c r="M131" s="195" t="s">
        <v>1</v>
      </c>
      <c r="N131" s="196" t="s">
        <v>48</v>
      </c>
      <c r="O131" s="71"/>
      <c r="P131" s="197">
        <f>O131*H131</f>
        <v>0</v>
      </c>
      <c r="Q131" s="197">
        <v>0</v>
      </c>
      <c r="R131" s="197">
        <f>Q131*H131</f>
        <v>0</v>
      </c>
      <c r="S131" s="197">
        <v>0</v>
      </c>
      <c r="T131" s="19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9" t="s">
        <v>985</v>
      </c>
      <c r="AT131" s="199" t="s">
        <v>143</v>
      </c>
      <c r="AU131" s="199" t="s">
        <v>94</v>
      </c>
      <c r="AY131" s="16" t="s">
        <v>141</v>
      </c>
      <c r="BE131" s="200">
        <f>IF(N131="základní",J131,0)</f>
        <v>0</v>
      </c>
      <c r="BF131" s="200">
        <f>IF(N131="snížená",J131,0)</f>
        <v>0</v>
      </c>
      <c r="BG131" s="200">
        <f>IF(N131="zákl. přenesená",J131,0)</f>
        <v>0</v>
      </c>
      <c r="BH131" s="200">
        <f>IF(N131="sníž. přenesená",J131,0)</f>
        <v>0</v>
      </c>
      <c r="BI131" s="200">
        <f>IF(N131="nulová",J131,0)</f>
        <v>0</v>
      </c>
      <c r="BJ131" s="16" t="s">
        <v>91</v>
      </c>
      <c r="BK131" s="200">
        <f>ROUND(I131*H131,2)</f>
        <v>0</v>
      </c>
      <c r="BL131" s="16" t="s">
        <v>985</v>
      </c>
      <c r="BM131" s="199" t="s">
        <v>997</v>
      </c>
    </row>
    <row r="132" spans="1:65" s="13" customFormat="1">
      <c r="B132" s="201"/>
      <c r="C132" s="202"/>
      <c r="D132" s="203" t="s">
        <v>149</v>
      </c>
      <c r="E132" s="204" t="s">
        <v>1</v>
      </c>
      <c r="F132" s="205">
        <v>7</v>
      </c>
      <c r="G132" s="202"/>
      <c r="H132" s="206">
        <v>7</v>
      </c>
      <c r="I132" s="207"/>
      <c r="J132" s="202"/>
      <c r="K132" s="202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149</v>
      </c>
      <c r="AU132" s="212" t="s">
        <v>94</v>
      </c>
      <c r="AV132" s="13" t="s">
        <v>94</v>
      </c>
      <c r="AW132" s="13" t="s">
        <v>40</v>
      </c>
      <c r="AX132" s="13" t="s">
        <v>91</v>
      </c>
      <c r="AY132" s="212" t="s">
        <v>141</v>
      </c>
    </row>
    <row r="133" spans="1:65" s="2" customFormat="1" ht="24.2" customHeight="1">
      <c r="A133" s="34"/>
      <c r="B133" s="35"/>
      <c r="C133" s="188" t="s">
        <v>167</v>
      </c>
      <c r="D133" s="188" t="s">
        <v>143</v>
      </c>
      <c r="E133" s="189" t="s">
        <v>998</v>
      </c>
      <c r="F133" s="190" t="s">
        <v>999</v>
      </c>
      <c r="G133" s="191" t="s">
        <v>984</v>
      </c>
      <c r="H133" s="192">
        <v>2</v>
      </c>
      <c r="I133" s="193"/>
      <c r="J133" s="194">
        <f>ROUND(I133*H133,2)</f>
        <v>0</v>
      </c>
      <c r="K133" s="190" t="s">
        <v>1034</v>
      </c>
      <c r="L133" s="39"/>
      <c r="M133" s="195" t="s">
        <v>1</v>
      </c>
      <c r="N133" s="196" t="s">
        <v>48</v>
      </c>
      <c r="O133" s="71"/>
      <c r="P133" s="197">
        <f>O133*H133</f>
        <v>0</v>
      </c>
      <c r="Q133" s="197">
        <v>0</v>
      </c>
      <c r="R133" s="197">
        <f>Q133*H133</f>
        <v>0</v>
      </c>
      <c r="S133" s="197">
        <v>0</v>
      </c>
      <c r="T133" s="19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985</v>
      </c>
      <c r="AT133" s="199" t="s">
        <v>143</v>
      </c>
      <c r="AU133" s="199" t="s">
        <v>94</v>
      </c>
      <c r="AY133" s="16" t="s">
        <v>141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6" t="s">
        <v>91</v>
      </c>
      <c r="BK133" s="200">
        <f>ROUND(I133*H133,2)</f>
        <v>0</v>
      </c>
      <c r="BL133" s="16" t="s">
        <v>985</v>
      </c>
      <c r="BM133" s="199" t="s">
        <v>1000</v>
      </c>
    </row>
    <row r="134" spans="1:65" s="13" customFormat="1">
      <c r="B134" s="201"/>
      <c r="C134" s="202"/>
      <c r="D134" s="203" t="s">
        <v>149</v>
      </c>
      <c r="E134" s="204" t="s">
        <v>1</v>
      </c>
      <c r="F134" s="205" t="s">
        <v>1001</v>
      </c>
      <c r="G134" s="202"/>
      <c r="H134" s="206">
        <v>2</v>
      </c>
      <c r="I134" s="207"/>
      <c r="J134" s="202"/>
      <c r="K134" s="202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149</v>
      </c>
      <c r="AU134" s="212" t="s">
        <v>94</v>
      </c>
      <c r="AV134" s="13" t="s">
        <v>94</v>
      </c>
      <c r="AW134" s="13" t="s">
        <v>40</v>
      </c>
      <c r="AX134" s="13" t="s">
        <v>91</v>
      </c>
      <c r="AY134" s="212" t="s">
        <v>141</v>
      </c>
    </row>
    <row r="135" spans="1:65" s="2" customFormat="1" ht="24.2" customHeight="1">
      <c r="A135" s="34"/>
      <c r="B135" s="35"/>
      <c r="C135" s="188" t="s">
        <v>173</v>
      </c>
      <c r="D135" s="188" t="s">
        <v>143</v>
      </c>
      <c r="E135" s="189" t="s">
        <v>1002</v>
      </c>
      <c r="F135" s="190" t="s">
        <v>1003</v>
      </c>
      <c r="G135" s="191" t="s">
        <v>984</v>
      </c>
      <c r="H135" s="192">
        <v>2</v>
      </c>
      <c r="I135" s="193"/>
      <c r="J135" s="194">
        <f>ROUND(I135*H135,2)</f>
        <v>0</v>
      </c>
      <c r="K135" s="190" t="s">
        <v>1034</v>
      </c>
      <c r="L135" s="39"/>
      <c r="M135" s="195" t="s">
        <v>1</v>
      </c>
      <c r="N135" s="196" t="s">
        <v>48</v>
      </c>
      <c r="O135" s="71"/>
      <c r="P135" s="197">
        <f>O135*H135</f>
        <v>0</v>
      </c>
      <c r="Q135" s="197">
        <v>0</v>
      </c>
      <c r="R135" s="197">
        <f>Q135*H135</f>
        <v>0</v>
      </c>
      <c r="S135" s="197">
        <v>0</v>
      </c>
      <c r="T135" s="19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9" t="s">
        <v>985</v>
      </c>
      <c r="AT135" s="199" t="s">
        <v>143</v>
      </c>
      <c r="AU135" s="199" t="s">
        <v>94</v>
      </c>
      <c r="AY135" s="16" t="s">
        <v>141</v>
      </c>
      <c r="BE135" s="200">
        <f>IF(N135="základní",J135,0)</f>
        <v>0</v>
      </c>
      <c r="BF135" s="200">
        <f>IF(N135="snížená",J135,0)</f>
        <v>0</v>
      </c>
      <c r="BG135" s="200">
        <f>IF(N135="zákl. přenesená",J135,0)</f>
        <v>0</v>
      </c>
      <c r="BH135" s="200">
        <f>IF(N135="sníž. přenesená",J135,0)</f>
        <v>0</v>
      </c>
      <c r="BI135" s="200">
        <f>IF(N135="nulová",J135,0)</f>
        <v>0</v>
      </c>
      <c r="BJ135" s="16" t="s">
        <v>91</v>
      </c>
      <c r="BK135" s="200">
        <f>ROUND(I135*H135,2)</f>
        <v>0</v>
      </c>
      <c r="BL135" s="16" t="s">
        <v>985</v>
      </c>
      <c r="BM135" s="199" t="s">
        <v>1004</v>
      </c>
    </row>
    <row r="136" spans="1:65" s="13" customFormat="1">
      <c r="B136" s="201"/>
      <c r="C136" s="202"/>
      <c r="D136" s="203" t="s">
        <v>149</v>
      </c>
      <c r="E136" s="204" t="s">
        <v>1</v>
      </c>
      <c r="F136" s="205" t="s">
        <v>1001</v>
      </c>
      <c r="G136" s="202"/>
      <c r="H136" s="206">
        <v>2</v>
      </c>
      <c r="I136" s="207"/>
      <c r="J136" s="202"/>
      <c r="K136" s="202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149</v>
      </c>
      <c r="AU136" s="212" t="s">
        <v>94</v>
      </c>
      <c r="AV136" s="13" t="s">
        <v>94</v>
      </c>
      <c r="AW136" s="13" t="s">
        <v>40</v>
      </c>
      <c r="AX136" s="13" t="s">
        <v>91</v>
      </c>
      <c r="AY136" s="212" t="s">
        <v>141</v>
      </c>
    </row>
    <row r="137" spans="1:65" s="2" customFormat="1" ht="24.2" customHeight="1">
      <c r="A137" s="34"/>
      <c r="B137" s="35"/>
      <c r="C137" s="188" t="s">
        <v>178</v>
      </c>
      <c r="D137" s="188" t="s">
        <v>143</v>
      </c>
      <c r="E137" s="189" t="s">
        <v>1005</v>
      </c>
      <c r="F137" s="190" t="s">
        <v>1006</v>
      </c>
      <c r="G137" s="191" t="s">
        <v>984</v>
      </c>
      <c r="H137" s="192">
        <v>1</v>
      </c>
      <c r="I137" s="193"/>
      <c r="J137" s="194">
        <f>ROUND(I137*H137,2)</f>
        <v>0</v>
      </c>
      <c r="K137" s="190" t="s">
        <v>1034</v>
      </c>
      <c r="L137" s="39"/>
      <c r="M137" s="195" t="s">
        <v>1</v>
      </c>
      <c r="N137" s="196" t="s">
        <v>48</v>
      </c>
      <c r="O137" s="71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9" t="s">
        <v>985</v>
      </c>
      <c r="AT137" s="199" t="s">
        <v>143</v>
      </c>
      <c r="AU137" s="199" t="s">
        <v>94</v>
      </c>
      <c r="AY137" s="16" t="s">
        <v>141</v>
      </c>
      <c r="BE137" s="200">
        <f>IF(N137="základní",J137,0)</f>
        <v>0</v>
      </c>
      <c r="BF137" s="200">
        <f>IF(N137="snížená",J137,0)</f>
        <v>0</v>
      </c>
      <c r="BG137" s="200">
        <f>IF(N137="zákl. přenesená",J137,0)</f>
        <v>0</v>
      </c>
      <c r="BH137" s="200">
        <f>IF(N137="sníž. přenesená",J137,0)</f>
        <v>0</v>
      </c>
      <c r="BI137" s="200">
        <f>IF(N137="nulová",J137,0)</f>
        <v>0</v>
      </c>
      <c r="BJ137" s="16" t="s">
        <v>91</v>
      </c>
      <c r="BK137" s="200">
        <f>ROUND(I137*H137,2)</f>
        <v>0</v>
      </c>
      <c r="BL137" s="16" t="s">
        <v>985</v>
      </c>
      <c r="BM137" s="199" t="s">
        <v>1007</v>
      </c>
    </row>
    <row r="138" spans="1:65" s="13" customFormat="1">
      <c r="B138" s="201"/>
      <c r="C138" s="202"/>
      <c r="D138" s="203" t="s">
        <v>149</v>
      </c>
      <c r="E138" s="204" t="s">
        <v>1</v>
      </c>
      <c r="F138" s="205" t="s">
        <v>91</v>
      </c>
      <c r="G138" s="202"/>
      <c r="H138" s="206">
        <v>1</v>
      </c>
      <c r="I138" s="207"/>
      <c r="J138" s="202"/>
      <c r="K138" s="202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149</v>
      </c>
      <c r="AU138" s="212" t="s">
        <v>94</v>
      </c>
      <c r="AV138" s="13" t="s">
        <v>94</v>
      </c>
      <c r="AW138" s="13" t="s">
        <v>40</v>
      </c>
      <c r="AX138" s="13" t="s">
        <v>91</v>
      </c>
      <c r="AY138" s="212" t="s">
        <v>141</v>
      </c>
    </row>
    <row r="139" spans="1:65" s="2" customFormat="1" ht="24.2" customHeight="1">
      <c r="A139" s="34"/>
      <c r="B139" s="35"/>
      <c r="C139" s="188" t="s">
        <v>183</v>
      </c>
      <c r="D139" s="188" t="s">
        <v>143</v>
      </c>
      <c r="E139" s="189" t="s">
        <v>1008</v>
      </c>
      <c r="F139" s="190" t="s">
        <v>1009</v>
      </c>
      <c r="G139" s="191" t="s">
        <v>1010</v>
      </c>
      <c r="H139" s="192">
        <v>1</v>
      </c>
      <c r="I139" s="193"/>
      <c r="J139" s="194">
        <f>ROUND(I139*H139,2)</f>
        <v>0</v>
      </c>
      <c r="K139" s="190" t="s">
        <v>1034</v>
      </c>
      <c r="L139" s="39"/>
      <c r="M139" s="195" t="s">
        <v>1</v>
      </c>
      <c r="N139" s="196" t="s">
        <v>48</v>
      </c>
      <c r="O139" s="71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9" t="s">
        <v>985</v>
      </c>
      <c r="AT139" s="199" t="s">
        <v>143</v>
      </c>
      <c r="AU139" s="199" t="s">
        <v>94</v>
      </c>
      <c r="AY139" s="16" t="s">
        <v>141</v>
      </c>
      <c r="BE139" s="200">
        <f>IF(N139="základní",J139,0)</f>
        <v>0</v>
      </c>
      <c r="BF139" s="200">
        <f>IF(N139="snížená",J139,0)</f>
        <v>0</v>
      </c>
      <c r="BG139" s="200">
        <f>IF(N139="zákl. přenesená",J139,0)</f>
        <v>0</v>
      </c>
      <c r="BH139" s="200">
        <f>IF(N139="sníž. přenesená",J139,0)</f>
        <v>0</v>
      </c>
      <c r="BI139" s="200">
        <f>IF(N139="nulová",J139,0)</f>
        <v>0</v>
      </c>
      <c r="BJ139" s="16" t="s">
        <v>91</v>
      </c>
      <c r="BK139" s="200">
        <f>ROUND(I139*H139,2)</f>
        <v>0</v>
      </c>
      <c r="BL139" s="16" t="s">
        <v>985</v>
      </c>
      <c r="BM139" s="199" t="s">
        <v>1011</v>
      </c>
    </row>
    <row r="140" spans="1:65" s="13" customFormat="1">
      <c r="B140" s="201"/>
      <c r="C140" s="202"/>
      <c r="D140" s="203" t="s">
        <v>149</v>
      </c>
      <c r="E140" s="204" t="s">
        <v>1</v>
      </c>
      <c r="F140" s="205" t="s">
        <v>91</v>
      </c>
      <c r="G140" s="202"/>
      <c r="H140" s="206">
        <v>1</v>
      </c>
      <c r="I140" s="207"/>
      <c r="J140" s="202"/>
      <c r="K140" s="202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149</v>
      </c>
      <c r="AU140" s="212" t="s">
        <v>94</v>
      </c>
      <c r="AV140" s="13" t="s">
        <v>94</v>
      </c>
      <c r="AW140" s="13" t="s">
        <v>40</v>
      </c>
      <c r="AX140" s="13" t="s">
        <v>91</v>
      </c>
      <c r="AY140" s="212" t="s">
        <v>141</v>
      </c>
    </row>
    <row r="141" spans="1:65" s="2" customFormat="1" ht="16.5" customHeight="1">
      <c r="A141" s="34"/>
      <c r="B141" s="35"/>
      <c r="C141" s="188" t="s">
        <v>189</v>
      </c>
      <c r="D141" s="188" t="s">
        <v>143</v>
      </c>
      <c r="E141" s="189" t="s">
        <v>1012</v>
      </c>
      <c r="F141" s="190" t="s">
        <v>1013</v>
      </c>
      <c r="G141" s="191" t="s">
        <v>273</v>
      </c>
      <c r="H141" s="192">
        <v>3</v>
      </c>
      <c r="I141" s="193"/>
      <c r="J141" s="194">
        <f>ROUND(I141*H141,2)</f>
        <v>0</v>
      </c>
      <c r="K141" s="190" t="s">
        <v>1034</v>
      </c>
      <c r="L141" s="39"/>
      <c r="M141" s="195" t="s">
        <v>1</v>
      </c>
      <c r="N141" s="196" t="s">
        <v>48</v>
      </c>
      <c r="O141" s="71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9" t="s">
        <v>985</v>
      </c>
      <c r="AT141" s="199" t="s">
        <v>143</v>
      </c>
      <c r="AU141" s="199" t="s">
        <v>94</v>
      </c>
      <c r="AY141" s="16" t="s">
        <v>141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6" t="s">
        <v>91</v>
      </c>
      <c r="BK141" s="200">
        <f>ROUND(I141*H141,2)</f>
        <v>0</v>
      </c>
      <c r="BL141" s="16" t="s">
        <v>985</v>
      </c>
      <c r="BM141" s="199" t="s">
        <v>1014</v>
      </c>
    </row>
    <row r="142" spans="1:65" s="13" customFormat="1">
      <c r="B142" s="201"/>
      <c r="C142" s="202"/>
      <c r="D142" s="203" t="s">
        <v>149</v>
      </c>
      <c r="E142" s="204" t="s">
        <v>1</v>
      </c>
      <c r="F142" s="205">
        <v>3</v>
      </c>
      <c r="G142" s="202"/>
      <c r="H142" s="206">
        <v>3</v>
      </c>
      <c r="I142" s="207"/>
      <c r="J142" s="202"/>
      <c r="K142" s="202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149</v>
      </c>
      <c r="AU142" s="212" t="s">
        <v>94</v>
      </c>
      <c r="AV142" s="13" t="s">
        <v>94</v>
      </c>
      <c r="AW142" s="13" t="s">
        <v>40</v>
      </c>
      <c r="AX142" s="13" t="s">
        <v>91</v>
      </c>
      <c r="AY142" s="212" t="s">
        <v>141</v>
      </c>
    </row>
    <row r="143" spans="1:65" s="2" customFormat="1" ht="16.5" customHeight="1">
      <c r="A143" s="34"/>
      <c r="B143" s="35"/>
      <c r="C143" s="188" t="s">
        <v>194</v>
      </c>
      <c r="D143" s="188" t="s">
        <v>143</v>
      </c>
      <c r="E143" s="189" t="s">
        <v>1015</v>
      </c>
      <c r="F143" s="190" t="s">
        <v>1016</v>
      </c>
      <c r="G143" s="191" t="s">
        <v>464</v>
      </c>
      <c r="H143" s="192">
        <v>8</v>
      </c>
      <c r="I143" s="193"/>
      <c r="J143" s="194">
        <f>ROUND(I143*H143,2)</f>
        <v>0</v>
      </c>
      <c r="K143" s="190" t="s">
        <v>1034</v>
      </c>
      <c r="L143" s="39"/>
      <c r="M143" s="195" t="s">
        <v>1</v>
      </c>
      <c r="N143" s="196" t="s">
        <v>48</v>
      </c>
      <c r="O143" s="71"/>
      <c r="P143" s="197">
        <f>O143*H143</f>
        <v>0</v>
      </c>
      <c r="Q143" s="197">
        <v>0</v>
      </c>
      <c r="R143" s="197">
        <f>Q143*H143</f>
        <v>0</v>
      </c>
      <c r="S143" s="197">
        <v>0</v>
      </c>
      <c r="T143" s="19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9" t="s">
        <v>985</v>
      </c>
      <c r="AT143" s="199" t="s">
        <v>143</v>
      </c>
      <c r="AU143" s="199" t="s">
        <v>94</v>
      </c>
      <c r="AY143" s="16" t="s">
        <v>141</v>
      </c>
      <c r="BE143" s="200">
        <f>IF(N143="základní",J143,0)</f>
        <v>0</v>
      </c>
      <c r="BF143" s="200">
        <f>IF(N143="snížená",J143,0)</f>
        <v>0</v>
      </c>
      <c r="BG143" s="200">
        <f>IF(N143="zákl. přenesená",J143,0)</f>
        <v>0</v>
      </c>
      <c r="BH143" s="200">
        <f>IF(N143="sníž. přenesená",J143,0)</f>
        <v>0</v>
      </c>
      <c r="BI143" s="200">
        <f>IF(N143="nulová",J143,0)</f>
        <v>0</v>
      </c>
      <c r="BJ143" s="16" t="s">
        <v>91</v>
      </c>
      <c r="BK143" s="200">
        <f>ROUND(I143*H143,2)</f>
        <v>0</v>
      </c>
      <c r="BL143" s="16" t="s">
        <v>985</v>
      </c>
      <c r="BM143" s="199" t="s">
        <v>1017</v>
      </c>
    </row>
    <row r="144" spans="1:65" s="13" customFormat="1">
      <c r="B144" s="201"/>
      <c r="C144" s="202"/>
      <c r="D144" s="203" t="s">
        <v>149</v>
      </c>
      <c r="E144" s="204" t="s">
        <v>1</v>
      </c>
      <c r="F144" s="205" t="s">
        <v>183</v>
      </c>
      <c r="G144" s="202"/>
      <c r="H144" s="206">
        <v>8</v>
      </c>
      <c r="I144" s="207"/>
      <c r="J144" s="202"/>
      <c r="K144" s="202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149</v>
      </c>
      <c r="AU144" s="212" t="s">
        <v>94</v>
      </c>
      <c r="AV144" s="13" t="s">
        <v>94</v>
      </c>
      <c r="AW144" s="13" t="s">
        <v>40</v>
      </c>
      <c r="AX144" s="13" t="s">
        <v>91</v>
      </c>
      <c r="AY144" s="212" t="s">
        <v>141</v>
      </c>
    </row>
    <row r="145" spans="1:65" s="12" customFormat="1" ht="22.9" customHeight="1">
      <c r="B145" s="172"/>
      <c r="C145" s="173"/>
      <c r="D145" s="174" t="s">
        <v>82</v>
      </c>
      <c r="E145" s="186" t="s">
        <v>1018</v>
      </c>
      <c r="F145" s="186" t="s">
        <v>1019</v>
      </c>
      <c r="G145" s="173"/>
      <c r="H145" s="173"/>
      <c r="I145" s="176"/>
      <c r="J145" s="187">
        <f>BK145</f>
        <v>0</v>
      </c>
      <c r="K145" s="173"/>
      <c r="L145" s="178"/>
      <c r="M145" s="179"/>
      <c r="N145" s="180"/>
      <c r="O145" s="180"/>
      <c r="P145" s="181">
        <f>SUM(P146:P147)</f>
        <v>0</v>
      </c>
      <c r="Q145" s="180"/>
      <c r="R145" s="181">
        <f>SUM(R146:R147)</f>
        <v>0</v>
      </c>
      <c r="S145" s="180"/>
      <c r="T145" s="182">
        <f>SUM(T146:T147)</f>
        <v>0</v>
      </c>
      <c r="AR145" s="183" t="s">
        <v>167</v>
      </c>
      <c r="AT145" s="184" t="s">
        <v>82</v>
      </c>
      <c r="AU145" s="184" t="s">
        <v>91</v>
      </c>
      <c r="AY145" s="183" t="s">
        <v>141</v>
      </c>
      <c r="BK145" s="185">
        <f>SUM(BK146:BK147)</f>
        <v>0</v>
      </c>
    </row>
    <row r="146" spans="1:65" s="2" customFormat="1" ht="24.2" customHeight="1">
      <c r="A146" s="34"/>
      <c r="B146" s="35"/>
      <c r="C146" s="188" t="s">
        <v>200</v>
      </c>
      <c r="D146" s="188" t="s">
        <v>143</v>
      </c>
      <c r="E146" s="189" t="s">
        <v>1020</v>
      </c>
      <c r="F146" s="190" t="s">
        <v>1021</v>
      </c>
      <c r="G146" s="191" t="s">
        <v>984</v>
      </c>
      <c r="H146" s="192">
        <v>1</v>
      </c>
      <c r="I146" s="193"/>
      <c r="J146" s="194">
        <f>ROUND(I146*H146,2)</f>
        <v>0</v>
      </c>
      <c r="K146" s="190" t="s">
        <v>1034</v>
      </c>
      <c r="L146" s="39"/>
      <c r="M146" s="195" t="s">
        <v>1</v>
      </c>
      <c r="N146" s="196" t="s">
        <v>48</v>
      </c>
      <c r="O146" s="71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985</v>
      </c>
      <c r="AT146" s="199" t="s">
        <v>143</v>
      </c>
      <c r="AU146" s="199" t="s">
        <v>94</v>
      </c>
      <c r="AY146" s="16" t="s">
        <v>141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6" t="s">
        <v>91</v>
      </c>
      <c r="BK146" s="200">
        <f>ROUND(I146*H146,2)</f>
        <v>0</v>
      </c>
      <c r="BL146" s="16" t="s">
        <v>985</v>
      </c>
      <c r="BM146" s="199" t="s">
        <v>1022</v>
      </c>
    </row>
    <row r="147" spans="1:65" s="13" customFormat="1">
      <c r="B147" s="201"/>
      <c r="C147" s="202"/>
      <c r="D147" s="203" t="s">
        <v>149</v>
      </c>
      <c r="E147" s="204" t="s">
        <v>1</v>
      </c>
      <c r="F147" s="205" t="s">
        <v>91</v>
      </c>
      <c r="G147" s="202"/>
      <c r="H147" s="206">
        <v>1</v>
      </c>
      <c r="I147" s="207"/>
      <c r="J147" s="202"/>
      <c r="K147" s="202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149</v>
      </c>
      <c r="AU147" s="212" t="s">
        <v>94</v>
      </c>
      <c r="AV147" s="13" t="s">
        <v>94</v>
      </c>
      <c r="AW147" s="13" t="s">
        <v>40</v>
      </c>
      <c r="AX147" s="13" t="s">
        <v>91</v>
      </c>
      <c r="AY147" s="212" t="s">
        <v>141</v>
      </c>
    </row>
    <row r="148" spans="1:65" s="12" customFormat="1" ht="25.9" customHeight="1">
      <c r="B148" s="172"/>
      <c r="C148" s="173"/>
      <c r="D148" s="174" t="s">
        <v>82</v>
      </c>
      <c r="E148" s="175" t="s">
        <v>1023</v>
      </c>
      <c r="F148" s="175" t="s">
        <v>1024</v>
      </c>
      <c r="G148" s="173"/>
      <c r="H148" s="173"/>
      <c r="I148" s="176"/>
      <c r="J148" s="177">
        <f>BK148</f>
        <v>0</v>
      </c>
      <c r="K148" s="173"/>
      <c r="L148" s="178"/>
      <c r="M148" s="179"/>
      <c r="N148" s="180"/>
      <c r="O148" s="180"/>
      <c r="P148" s="181">
        <f>SUM(P149:P154)</f>
        <v>0</v>
      </c>
      <c r="Q148" s="180"/>
      <c r="R148" s="181">
        <f>SUM(R149:R154)</f>
        <v>0</v>
      </c>
      <c r="S148" s="180"/>
      <c r="T148" s="182">
        <f>SUM(T149:T154)</f>
        <v>0</v>
      </c>
      <c r="AR148" s="183" t="s">
        <v>167</v>
      </c>
      <c r="AT148" s="184" t="s">
        <v>82</v>
      </c>
      <c r="AU148" s="184" t="s">
        <v>83</v>
      </c>
      <c r="AY148" s="183" t="s">
        <v>141</v>
      </c>
      <c r="BK148" s="185">
        <f>SUM(BK149:BK154)</f>
        <v>0</v>
      </c>
    </row>
    <row r="149" spans="1:65" s="2" customFormat="1" ht="24.2" customHeight="1">
      <c r="A149" s="34"/>
      <c r="B149" s="35"/>
      <c r="C149" s="188" t="s">
        <v>8</v>
      </c>
      <c r="D149" s="188" t="s">
        <v>143</v>
      </c>
      <c r="E149" s="189" t="s">
        <v>1025</v>
      </c>
      <c r="F149" s="190" t="s">
        <v>1026</v>
      </c>
      <c r="G149" s="191" t="s">
        <v>984</v>
      </c>
      <c r="H149" s="192">
        <v>3</v>
      </c>
      <c r="I149" s="193"/>
      <c r="J149" s="194">
        <f>ROUND(I149*H149,2)</f>
        <v>0</v>
      </c>
      <c r="K149" s="190" t="s">
        <v>1034</v>
      </c>
      <c r="L149" s="39"/>
      <c r="M149" s="195" t="s">
        <v>1</v>
      </c>
      <c r="N149" s="196" t="s">
        <v>48</v>
      </c>
      <c r="O149" s="71"/>
      <c r="P149" s="197">
        <f>O149*H149</f>
        <v>0</v>
      </c>
      <c r="Q149" s="197">
        <v>0</v>
      </c>
      <c r="R149" s="197">
        <f>Q149*H149</f>
        <v>0</v>
      </c>
      <c r="S149" s="197">
        <v>0</v>
      </c>
      <c r="T149" s="19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9" t="s">
        <v>985</v>
      </c>
      <c r="AT149" s="199" t="s">
        <v>143</v>
      </c>
      <c r="AU149" s="199" t="s">
        <v>91</v>
      </c>
      <c r="AY149" s="16" t="s">
        <v>141</v>
      </c>
      <c r="BE149" s="200">
        <f>IF(N149="základní",J149,0)</f>
        <v>0</v>
      </c>
      <c r="BF149" s="200">
        <f>IF(N149="snížená",J149,0)</f>
        <v>0</v>
      </c>
      <c r="BG149" s="200">
        <f>IF(N149="zákl. přenesená",J149,0)</f>
        <v>0</v>
      </c>
      <c r="BH149" s="200">
        <f>IF(N149="sníž. přenesená",J149,0)</f>
        <v>0</v>
      </c>
      <c r="BI149" s="200">
        <f>IF(N149="nulová",J149,0)</f>
        <v>0</v>
      </c>
      <c r="BJ149" s="16" t="s">
        <v>91</v>
      </c>
      <c r="BK149" s="200">
        <f>ROUND(I149*H149,2)</f>
        <v>0</v>
      </c>
      <c r="BL149" s="16" t="s">
        <v>985</v>
      </c>
      <c r="BM149" s="199" t="s">
        <v>1027</v>
      </c>
    </row>
    <row r="150" spans="1:65" s="13" customFormat="1">
      <c r="B150" s="201"/>
      <c r="C150" s="202"/>
      <c r="D150" s="203" t="s">
        <v>149</v>
      </c>
      <c r="E150" s="204" t="s">
        <v>1</v>
      </c>
      <c r="F150" s="205" t="s">
        <v>1084</v>
      </c>
      <c r="G150" s="202"/>
      <c r="H150" s="206">
        <v>3</v>
      </c>
      <c r="I150" s="207"/>
      <c r="J150" s="202"/>
      <c r="K150" s="202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149</v>
      </c>
      <c r="AU150" s="212" t="s">
        <v>91</v>
      </c>
      <c r="AV150" s="13" t="s">
        <v>94</v>
      </c>
      <c r="AW150" s="13" t="s">
        <v>40</v>
      </c>
      <c r="AX150" s="13" t="s">
        <v>91</v>
      </c>
      <c r="AY150" s="212" t="s">
        <v>141</v>
      </c>
    </row>
    <row r="151" spans="1:65" s="2" customFormat="1" ht="24.2" customHeight="1">
      <c r="A151" s="34"/>
      <c r="B151" s="35"/>
      <c r="C151" s="188" t="s">
        <v>210</v>
      </c>
      <c r="D151" s="188" t="s">
        <v>143</v>
      </c>
      <c r="E151" s="189" t="s">
        <v>1028</v>
      </c>
      <c r="F151" s="190" t="s">
        <v>1029</v>
      </c>
      <c r="G151" s="191" t="s">
        <v>984</v>
      </c>
      <c r="H151" s="192">
        <v>3</v>
      </c>
      <c r="I151" s="193"/>
      <c r="J151" s="194">
        <f>ROUND(I151*H151,2)</f>
        <v>0</v>
      </c>
      <c r="K151" s="190" t="s">
        <v>1034</v>
      </c>
      <c r="L151" s="39"/>
      <c r="M151" s="195" t="s">
        <v>1</v>
      </c>
      <c r="N151" s="196" t="s">
        <v>48</v>
      </c>
      <c r="O151" s="71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9" t="s">
        <v>985</v>
      </c>
      <c r="AT151" s="199" t="s">
        <v>143</v>
      </c>
      <c r="AU151" s="199" t="s">
        <v>91</v>
      </c>
      <c r="AY151" s="16" t="s">
        <v>141</v>
      </c>
      <c r="BE151" s="200">
        <f>IF(N151="základní",J151,0)</f>
        <v>0</v>
      </c>
      <c r="BF151" s="200">
        <f>IF(N151="snížená",J151,0)</f>
        <v>0</v>
      </c>
      <c r="BG151" s="200">
        <f>IF(N151="zákl. přenesená",J151,0)</f>
        <v>0</v>
      </c>
      <c r="BH151" s="200">
        <f>IF(N151="sníž. přenesená",J151,0)</f>
        <v>0</v>
      </c>
      <c r="BI151" s="200">
        <f>IF(N151="nulová",J151,0)</f>
        <v>0</v>
      </c>
      <c r="BJ151" s="16" t="s">
        <v>91</v>
      </c>
      <c r="BK151" s="200">
        <f>ROUND(I151*H151,2)</f>
        <v>0</v>
      </c>
      <c r="BL151" s="16" t="s">
        <v>985</v>
      </c>
      <c r="BM151" s="199" t="s">
        <v>1030</v>
      </c>
    </row>
    <row r="152" spans="1:65" s="13" customFormat="1">
      <c r="B152" s="201"/>
      <c r="C152" s="202"/>
      <c r="D152" s="203" t="s">
        <v>149</v>
      </c>
      <c r="E152" s="204" t="s">
        <v>1</v>
      </c>
      <c r="F152" s="205" t="s">
        <v>1084</v>
      </c>
      <c r="G152" s="202"/>
      <c r="H152" s="206">
        <v>3</v>
      </c>
      <c r="I152" s="207"/>
      <c r="J152" s="202"/>
      <c r="K152" s="202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149</v>
      </c>
      <c r="AU152" s="212" t="s">
        <v>91</v>
      </c>
      <c r="AV152" s="13" t="s">
        <v>94</v>
      </c>
      <c r="AW152" s="13" t="s">
        <v>40</v>
      </c>
      <c r="AX152" s="13" t="s">
        <v>91</v>
      </c>
      <c r="AY152" s="212" t="s">
        <v>141</v>
      </c>
    </row>
    <row r="153" spans="1:65" s="2" customFormat="1" ht="16.5" customHeight="1">
      <c r="A153" s="34"/>
      <c r="B153" s="35"/>
      <c r="C153" s="188" t="s">
        <v>215</v>
      </c>
      <c r="D153" s="188" t="s">
        <v>143</v>
      </c>
      <c r="E153" s="189" t="s">
        <v>1031</v>
      </c>
      <c r="F153" s="190" t="s">
        <v>1032</v>
      </c>
      <c r="G153" s="191" t="s">
        <v>464</v>
      </c>
      <c r="H153" s="192">
        <v>48</v>
      </c>
      <c r="I153" s="193"/>
      <c r="J153" s="194">
        <f>ROUND(I153*H153,2)</f>
        <v>0</v>
      </c>
      <c r="K153" s="190" t="s">
        <v>1034</v>
      </c>
      <c r="L153" s="39"/>
      <c r="M153" s="195" t="s">
        <v>1</v>
      </c>
      <c r="N153" s="196" t="s">
        <v>48</v>
      </c>
      <c r="O153" s="71"/>
      <c r="P153" s="197">
        <f>O153*H153</f>
        <v>0</v>
      </c>
      <c r="Q153" s="197">
        <v>0</v>
      </c>
      <c r="R153" s="197">
        <f>Q153*H153</f>
        <v>0</v>
      </c>
      <c r="S153" s="197">
        <v>0</v>
      </c>
      <c r="T153" s="19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9" t="s">
        <v>985</v>
      </c>
      <c r="AT153" s="199" t="s">
        <v>143</v>
      </c>
      <c r="AU153" s="199" t="s">
        <v>91</v>
      </c>
      <c r="AY153" s="16" t="s">
        <v>141</v>
      </c>
      <c r="BE153" s="200">
        <f>IF(N153="základní",J153,0)</f>
        <v>0</v>
      </c>
      <c r="BF153" s="200">
        <f>IF(N153="snížená",J153,0)</f>
        <v>0</v>
      </c>
      <c r="BG153" s="200">
        <f>IF(N153="zákl. přenesená",J153,0)</f>
        <v>0</v>
      </c>
      <c r="BH153" s="200">
        <f>IF(N153="sníž. přenesená",J153,0)</f>
        <v>0</v>
      </c>
      <c r="BI153" s="200">
        <f>IF(N153="nulová",J153,0)</f>
        <v>0</v>
      </c>
      <c r="BJ153" s="16" t="s">
        <v>91</v>
      </c>
      <c r="BK153" s="200">
        <f>ROUND(I153*H153,2)</f>
        <v>0</v>
      </c>
      <c r="BL153" s="16" t="s">
        <v>985</v>
      </c>
      <c r="BM153" s="199" t="s">
        <v>1033</v>
      </c>
    </row>
    <row r="154" spans="1:65" s="13" customFormat="1">
      <c r="B154" s="201"/>
      <c r="C154" s="202"/>
      <c r="D154" s="203" t="s">
        <v>149</v>
      </c>
      <c r="E154" s="204" t="s">
        <v>1</v>
      </c>
      <c r="F154" s="205" t="s">
        <v>1085</v>
      </c>
      <c r="G154" s="202"/>
      <c r="H154" s="206">
        <v>48</v>
      </c>
      <c r="I154" s="207"/>
      <c r="J154" s="202"/>
      <c r="K154" s="202"/>
      <c r="L154" s="208"/>
      <c r="M154" s="239"/>
      <c r="N154" s="240"/>
      <c r="O154" s="240"/>
      <c r="P154" s="240"/>
      <c r="Q154" s="240"/>
      <c r="R154" s="240"/>
      <c r="S154" s="240"/>
      <c r="T154" s="241"/>
      <c r="AT154" s="212" t="s">
        <v>149</v>
      </c>
      <c r="AU154" s="212" t="s">
        <v>91</v>
      </c>
      <c r="AV154" s="13" t="s">
        <v>94</v>
      </c>
      <c r="AW154" s="13" t="s">
        <v>40</v>
      </c>
      <c r="AX154" s="13" t="s">
        <v>91</v>
      </c>
      <c r="AY154" s="212" t="s">
        <v>141</v>
      </c>
    </row>
    <row r="155" spans="1:65" s="2" customFormat="1" ht="6.95" customHeight="1">
      <c r="A155" s="34"/>
      <c r="B155" s="54"/>
      <c r="C155" s="55"/>
      <c r="D155" s="55"/>
      <c r="E155" s="55"/>
      <c r="F155" s="55"/>
      <c r="G155" s="55"/>
      <c r="H155" s="55"/>
      <c r="I155" s="55"/>
      <c r="J155" s="55"/>
      <c r="K155" s="55"/>
      <c r="L155" s="39"/>
      <c r="M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</row>
  </sheetData>
  <sheetProtection password="CCA7" sheet="1" objects="1" scenarios="1" formatColumns="0" formatRows="0" autoFilter="0"/>
  <autoFilter ref="C120:K15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84"/>
  <sheetViews>
    <sheetView workbookViewId="0">
      <selection activeCell="F97" sqref="F97"/>
    </sheetView>
  </sheetViews>
  <sheetFormatPr defaultRowHeight="12.75"/>
  <cols>
    <col min="1" max="8" width="9.33203125" style="244"/>
    <col min="9" max="9" width="11.6640625" style="244" customWidth="1"/>
    <col min="10" max="10" width="13.1640625" style="244" customWidth="1"/>
    <col min="11" max="11" width="12.33203125" style="244" customWidth="1"/>
    <col min="12" max="16384" width="9.33203125" style="244"/>
  </cols>
  <sheetData>
    <row r="1" spans="1:13">
      <c r="A1" s="242" t="s">
        <v>1036</v>
      </c>
      <c r="B1" s="243" t="s">
        <v>1037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>
      <c r="A2" s="242"/>
      <c r="B2" s="243" t="s">
        <v>1038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3" ht="13.5" thickBot="1">
      <c r="A3" s="243"/>
      <c r="B3" s="243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13" ht="13.5" thickTop="1">
      <c r="A4" s="245" t="s">
        <v>1039</v>
      </c>
      <c r="B4" s="246" t="s">
        <v>1040</v>
      </c>
      <c r="C4" s="247"/>
      <c r="D4" s="247"/>
      <c r="E4" s="247"/>
      <c r="F4" s="245" t="s">
        <v>1041</v>
      </c>
      <c r="G4" s="247"/>
      <c r="H4" s="247"/>
      <c r="I4" s="245" t="s">
        <v>1042</v>
      </c>
      <c r="J4" s="247"/>
      <c r="K4" s="247"/>
      <c r="L4" s="247"/>
      <c r="M4" s="248"/>
    </row>
    <row r="5" spans="1:13">
      <c r="A5" s="249" t="s">
        <v>1043</v>
      </c>
      <c r="B5" s="250" t="s">
        <v>1044</v>
      </c>
      <c r="C5" s="250"/>
      <c r="D5" s="250" t="s">
        <v>1045</v>
      </c>
      <c r="E5" s="250"/>
      <c r="F5" s="251"/>
      <c r="G5" s="250" t="s">
        <v>1046</v>
      </c>
      <c r="H5" s="250"/>
      <c r="I5" s="251"/>
      <c r="J5" s="250"/>
      <c r="K5" s="250" t="s">
        <v>1047</v>
      </c>
      <c r="L5" s="250"/>
      <c r="M5" s="252"/>
    </row>
    <row r="6" spans="1:13">
      <c r="A6" s="251"/>
      <c r="B6" s="250"/>
      <c r="C6" s="253" t="s">
        <v>1048</v>
      </c>
      <c r="D6" s="250" t="s">
        <v>1049</v>
      </c>
      <c r="E6" s="250" t="s">
        <v>1050</v>
      </c>
      <c r="F6" s="251" t="s">
        <v>1051</v>
      </c>
      <c r="G6" s="250" t="s">
        <v>1052</v>
      </c>
      <c r="H6" s="250" t="s">
        <v>1053</v>
      </c>
      <c r="I6" s="249" t="s">
        <v>1054</v>
      </c>
      <c r="J6" s="250" t="s">
        <v>1055</v>
      </c>
      <c r="K6" s="250" t="s">
        <v>1056</v>
      </c>
      <c r="L6" s="250" t="s">
        <v>1052</v>
      </c>
      <c r="M6" s="252" t="s">
        <v>1053</v>
      </c>
    </row>
    <row r="7" spans="1:13">
      <c r="A7" s="249" t="s">
        <v>170</v>
      </c>
      <c r="B7" s="250" t="s">
        <v>170</v>
      </c>
      <c r="C7" s="253" t="s">
        <v>170</v>
      </c>
      <c r="D7" s="250" t="s">
        <v>170</v>
      </c>
      <c r="E7" s="250" t="s">
        <v>170</v>
      </c>
      <c r="F7" s="251" t="s">
        <v>146</v>
      </c>
      <c r="G7" s="250" t="s">
        <v>146</v>
      </c>
      <c r="H7" s="250" t="s">
        <v>146</v>
      </c>
      <c r="I7" s="249" t="s">
        <v>170</v>
      </c>
      <c r="J7" s="250" t="s">
        <v>186</v>
      </c>
      <c r="K7" s="250" t="s">
        <v>186</v>
      </c>
      <c r="L7" s="250" t="s">
        <v>186</v>
      </c>
      <c r="M7" s="252" t="s">
        <v>186</v>
      </c>
    </row>
    <row r="8" spans="1:13" ht="13.5" thickBot="1">
      <c r="A8" s="254"/>
      <c r="B8" s="255"/>
      <c r="C8" s="255"/>
      <c r="D8" s="255"/>
      <c r="E8" s="255"/>
      <c r="F8" s="254"/>
      <c r="G8" s="255"/>
      <c r="H8" s="255"/>
      <c r="I8" s="254"/>
      <c r="J8" s="255"/>
      <c r="K8" s="255"/>
      <c r="L8" s="255"/>
      <c r="M8" s="256"/>
    </row>
    <row r="10" spans="1:13">
      <c r="A10" s="257">
        <v>0</v>
      </c>
      <c r="B10" s="258"/>
      <c r="C10" s="257">
        <v>2.61</v>
      </c>
      <c r="D10" s="258"/>
      <c r="E10" s="258"/>
      <c r="F10" s="258"/>
      <c r="G10" s="258"/>
      <c r="H10" s="258"/>
      <c r="I10" s="259"/>
      <c r="J10" s="258"/>
      <c r="K10" s="258"/>
      <c r="L10" s="258"/>
      <c r="M10" s="258"/>
    </row>
    <row r="11" spans="1:13">
      <c r="A11" s="260"/>
      <c r="B11" s="258">
        <f>A12-A10</f>
        <v>33.200000000000003</v>
      </c>
      <c r="C11" s="260"/>
      <c r="D11" s="258">
        <f>C10+C12</f>
        <v>5.14</v>
      </c>
      <c r="E11" s="258">
        <f>D11/2</f>
        <v>2.57</v>
      </c>
      <c r="F11" s="258">
        <f>IF(E11&lt;2,E11*B11,0)</f>
        <v>0</v>
      </c>
      <c r="G11" s="258">
        <f>IF((AND(E11&gt;2,E11&lt;4)),B11*E11,0)</f>
        <v>85.323999999999998</v>
      </c>
      <c r="H11" s="258">
        <f>IF((AND(E11&gt;4,E11&lt;6)),B11*E11,0)</f>
        <v>0</v>
      </c>
      <c r="I11" s="257">
        <v>1.43</v>
      </c>
      <c r="J11" s="258">
        <f>IF(E11&lt;1,B11*E11*I11,0)</f>
        <v>0</v>
      </c>
      <c r="K11" s="258">
        <f>IF((AND(E11&gt;1,E11&lt;2.5)),B11*E11*I11,0)</f>
        <v>0</v>
      </c>
      <c r="L11" s="258">
        <f>IF((AND(E11&gt;2.5,E11&lt;4)),B11*E11*I11,0)</f>
        <v>122.01331999999999</v>
      </c>
      <c r="M11" s="258">
        <f>IF((IF(E11&gt;4,E11&lt;6)),B11*E11*I11,0)</f>
        <v>0</v>
      </c>
    </row>
    <row r="12" spans="1:13">
      <c r="A12" s="257">
        <v>33.200000000000003</v>
      </c>
      <c r="B12" s="258"/>
      <c r="C12" s="257">
        <v>2.5299999999999998</v>
      </c>
      <c r="D12" s="258"/>
      <c r="E12" s="258"/>
      <c r="F12" s="258"/>
      <c r="G12" s="258"/>
      <c r="H12" s="258"/>
      <c r="I12" s="260"/>
      <c r="J12" s="258"/>
      <c r="K12" s="258"/>
      <c r="L12" s="258"/>
      <c r="M12" s="258"/>
    </row>
    <row r="13" spans="1:13">
      <c r="A13" s="260"/>
      <c r="B13" s="258">
        <f>A14-A12</f>
        <v>33.200000000000003</v>
      </c>
      <c r="C13" s="260"/>
      <c r="D13" s="258">
        <f>C12+C14</f>
        <v>5.09</v>
      </c>
      <c r="E13" s="258">
        <f>D13/2</f>
        <v>2.5449999999999999</v>
      </c>
      <c r="F13" s="258">
        <f>IF(E13&lt;2,E13*B13,0)</f>
        <v>0</v>
      </c>
      <c r="G13" s="258">
        <f>IF((AND(E13&gt;2,E13&lt;4)),B13*E13,0)</f>
        <v>84.494</v>
      </c>
      <c r="H13" s="258">
        <f>IF((AND(E13&gt;4,E13&lt;6)),B13*E13,0)</f>
        <v>0</v>
      </c>
      <c r="I13" s="257">
        <v>1.43</v>
      </c>
      <c r="J13" s="258">
        <f>IF(E13&lt;1,B13*E13*I13,0)</f>
        <v>0</v>
      </c>
      <c r="K13" s="258">
        <f>IF((AND(E13&gt;1,E13&lt;2.5)),B13*E13*I13,0)</f>
        <v>0</v>
      </c>
      <c r="L13" s="258">
        <f>IF((AND(E13&gt;2.5,E13&lt;4)),B13*E13*I13,0)</f>
        <v>120.82642</v>
      </c>
      <c r="M13" s="258">
        <f>IF((IF(E13&gt;4,E13&lt;6)),B13*E13*I13,0)</f>
        <v>0</v>
      </c>
    </row>
    <row r="14" spans="1:13">
      <c r="A14" s="257">
        <v>66.400000000000006</v>
      </c>
      <c r="B14" s="258"/>
      <c r="C14" s="257">
        <v>2.56</v>
      </c>
      <c r="D14" s="258"/>
      <c r="E14" s="258"/>
      <c r="F14" s="258"/>
      <c r="G14" s="258"/>
      <c r="H14" s="258"/>
      <c r="I14" s="260"/>
      <c r="J14" s="258"/>
      <c r="K14" s="258"/>
      <c r="L14" s="258"/>
      <c r="M14" s="258"/>
    </row>
    <row r="15" spans="1:13">
      <c r="A15" s="260"/>
      <c r="B15" s="258">
        <f>A16-A14</f>
        <v>28.5</v>
      </c>
      <c r="C15" s="260"/>
      <c r="D15" s="258">
        <f>C14+C16</f>
        <v>4.93</v>
      </c>
      <c r="E15" s="258">
        <f>D15/2</f>
        <v>2.4649999999999999</v>
      </c>
      <c r="F15" s="258">
        <f>IF(E15&lt;2,E15*B15,0)</f>
        <v>0</v>
      </c>
      <c r="G15" s="258">
        <f>IF((AND(E15&gt;2,E15&lt;4)),B15*E15,0)</f>
        <v>70.252499999999998</v>
      </c>
      <c r="H15" s="258">
        <f>IF((AND(E15&gt;4,E15&lt;6)),B15*E15,0)</f>
        <v>0</v>
      </c>
      <c r="I15" s="257">
        <v>1.43</v>
      </c>
      <c r="J15" s="258">
        <f>IF(E15&lt;1,B15*E15*I15,0)</f>
        <v>0</v>
      </c>
      <c r="K15" s="258">
        <f>IF((AND(E15&gt;1,E15&lt;2.5)),B15*E15*I15,0)</f>
        <v>100.46107499999999</v>
      </c>
      <c r="L15" s="258">
        <f>IF((AND(E15&gt;2.5,E15&lt;4)),B15*E15*I15,0)</f>
        <v>0</v>
      </c>
      <c r="M15" s="258">
        <f>IF((IF(E15&gt;4,E15&lt;6)),B15*E15*I15,0)</f>
        <v>0</v>
      </c>
    </row>
    <row r="16" spans="1:13">
      <c r="A16" s="257">
        <v>94.9</v>
      </c>
      <c r="B16" s="258"/>
      <c r="C16" s="257">
        <v>2.37</v>
      </c>
      <c r="D16" s="258"/>
      <c r="E16" s="258"/>
      <c r="F16" s="258"/>
      <c r="G16" s="258"/>
      <c r="H16" s="258"/>
      <c r="I16" s="260"/>
      <c r="J16" s="258"/>
      <c r="K16" s="258"/>
      <c r="L16" s="258"/>
      <c r="M16" s="258"/>
    </row>
    <row r="17" spans="1:13">
      <c r="A17" s="260"/>
      <c r="B17" s="258">
        <f>A18-A16</f>
        <v>24.5</v>
      </c>
      <c r="C17" s="260"/>
      <c r="D17" s="258">
        <f>C16+C18</f>
        <v>4.6899999999999995</v>
      </c>
      <c r="E17" s="258">
        <f>D17/2</f>
        <v>2.3449999999999998</v>
      </c>
      <c r="F17" s="258">
        <f>IF(E17&lt;2,E17*B17,0)</f>
        <v>0</v>
      </c>
      <c r="G17" s="258">
        <f>IF((AND(E17&gt;2,E17&lt;4)),B17*E17,0)</f>
        <v>57.452499999999993</v>
      </c>
      <c r="H17" s="258">
        <f>IF((AND(F17&gt;2,F17&lt;4)),C17*F17,0)</f>
        <v>0</v>
      </c>
      <c r="I17" s="257">
        <v>1.43</v>
      </c>
      <c r="J17" s="258">
        <f>IF(E17&lt;1,B17*E17*I17,0)</f>
        <v>0</v>
      </c>
      <c r="K17" s="258">
        <f>IF((AND(E17&gt;1,E17&lt;2.5)),B17*E17*I17,0)</f>
        <v>82.157074999999992</v>
      </c>
      <c r="L17" s="258">
        <f>IF((AND(F17&gt;1,F17&lt;2.5)),C17*F17*J17,0)</f>
        <v>0</v>
      </c>
      <c r="M17" s="258">
        <f>IF((AND(G17&gt;1,G17&lt;2.5)),D17*G17*K17,0)</f>
        <v>0</v>
      </c>
    </row>
    <row r="18" spans="1:13">
      <c r="A18" s="257">
        <v>119.4</v>
      </c>
      <c r="B18" s="258"/>
      <c r="C18" s="257">
        <v>2.3199999999999998</v>
      </c>
      <c r="D18" s="258"/>
      <c r="E18" s="258"/>
      <c r="F18" s="258"/>
      <c r="G18" s="258"/>
      <c r="H18" s="258"/>
      <c r="I18" s="259"/>
      <c r="J18" s="258"/>
      <c r="K18" s="258"/>
      <c r="L18" s="258"/>
      <c r="M18" s="258"/>
    </row>
    <row r="19" spans="1:13">
      <c r="A19" s="257"/>
      <c r="B19" s="258">
        <f>A20-A18</f>
        <v>50</v>
      </c>
      <c r="C19" s="257"/>
      <c r="D19" s="258">
        <f>C18+C20</f>
        <v>4.66</v>
      </c>
      <c r="E19" s="258">
        <f>D19/2</f>
        <v>2.33</v>
      </c>
      <c r="F19" s="258">
        <f>IF(E19&lt;2,E19*B19,0)</f>
        <v>0</v>
      </c>
      <c r="G19" s="258">
        <f>IF((AND(E19&gt;2,E19&lt;4)),B19*E19,0)</f>
        <v>116.5</v>
      </c>
      <c r="H19" s="258">
        <f>IF((AND(F19&gt;2,F19&lt;4)),C19*F19,0)</f>
        <v>0</v>
      </c>
      <c r="I19" s="257">
        <v>1.43</v>
      </c>
      <c r="J19" s="258">
        <f>IF(E19&lt;1,B19*E19*I19,0)</f>
        <v>0</v>
      </c>
      <c r="K19" s="258">
        <f>IF((AND(E19&gt;1,E19&lt;2.5)),B19*E19*I19,0)</f>
        <v>166.595</v>
      </c>
      <c r="L19" s="258">
        <f>IF((AND(F19&gt;1,F19&lt;2.5)),C19*F19*J19,0)</f>
        <v>0</v>
      </c>
      <c r="M19" s="258">
        <f>IF((AND(G19&gt;1,G19&lt;2.5)),D19*G19*K19,0)</f>
        <v>0</v>
      </c>
    </row>
    <row r="20" spans="1:13">
      <c r="A20" s="257">
        <v>169.4</v>
      </c>
      <c r="B20" s="258"/>
      <c r="C20" s="257">
        <v>2.34</v>
      </c>
      <c r="D20" s="258"/>
      <c r="E20" s="258"/>
      <c r="F20" s="258"/>
      <c r="G20" s="258"/>
      <c r="H20" s="258"/>
      <c r="I20" s="259"/>
      <c r="J20" s="258"/>
      <c r="K20" s="258"/>
      <c r="L20" s="258"/>
      <c r="M20" s="258"/>
    </row>
    <row r="21" spans="1:13">
      <c r="A21" s="260"/>
      <c r="B21" s="258">
        <f>A22-A20</f>
        <v>50</v>
      </c>
      <c r="C21" s="260"/>
      <c r="D21" s="258">
        <f>C20+C22</f>
        <v>5.0199999999999996</v>
      </c>
      <c r="E21" s="258">
        <f>D21/2</f>
        <v>2.5099999999999998</v>
      </c>
      <c r="F21" s="258">
        <f>IF(E21&lt;2,E21*B21,0)</f>
        <v>0</v>
      </c>
      <c r="G21" s="258">
        <f>IF((AND(E21&gt;2,E21&lt;4)),B21*E21,0)</f>
        <v>125.49999999999999</v>
      </c>
      <c r="H21" s="258">
        <f>IF((AND(E21&gt;4,E21&lt;6)),B21*E21,0)</f>
        <v>0</v>
      </c>
      <c r="I21" s="257">
        <v>1.43</v>
      </c>
      <c r="J21" s="258">
        <f>IF(E21&lt;1,B21*E21*I21,0)</f>
        <v>0</v>
      </c>
      <c r="K21" s="258">
        <f>IF((AND(E21&gt;1,E21&lt;2.5)),B21*E21*I21,0)</f>
        <v>0</v>
      </c>
      <c r="L21" s="258">
        <f>IF((AND(E21&gt;2.5,E21&lt;4)),B21*E21*I21,0)</f>
        <v>179.46499999999997</v>
      </c>
      <c r="M21" s="258">
        <f>IF((IF(E21&gt;4,E21&lt;6)),B21*E21*I21,0)</f>
        <v>0</v>
      </c>
    </row>
    <row r="22" spans="1:13">
      <c r="A22" s="257">
        <v>219.4</v>
      </c>
      <c r="B22" s="258"/>
      <c r="C22" s="257">
        <v>2.68</v>
      </c>
      <c r="D22" s="258"/>
      <c r="E22" s="258"/>
      <c r="F22" s="258"/>
      <c r="G22" s="258"/>
      <c r="H22" s="258"/>
      <c r="I22" s="260"/>
      <c r="J22" s="258"/>
      <c r="K22" s="258"/>
      <c r="L22" s="258"/>
      <c r="M22" s="258"/>
    </row>
    <row r="23" spans="1:13">
      <c r="A23" s="260"/>
      <c r="B23" s="258">
        <f>A24-A22</f>
        <v>49.999999999999972</v>
      </c>
      <c r="C23" s="260"/>
      <c r="D23" s="258">
        <f>C22+C24</f>
        <v>5.36</v>
      </c>
      <c r="E23" s="258">
        <f>D23/2</f>
        <v>2.68</v>
      </c>
      <c r="F23" s="258">
        <f>IF(E23&lt;2,E23*B23,0)</f>
        <v>0</v>
      </c>
      <c r="G23" s="258">
        <f>IF((AND(E23&gt;2,E23&lt;4)),B23*E23,0)</f>
        <v>133.99999999999994</v>
      </c>
      <c r="H23" s="258">
        <f>IF((AND(E23&gt;4,E23&lt;6)),B23*E23,0)</f>
        <v>0</v>
      </c>
      <c r="I23" s="257">
        <v>1.43</v>
      </c>
      <c r="J23" s="258">
        <f>IF(E23&lt;1,B23*E23*I23,0)</f>
        <v>0</v>
      </c>
      <c r="K23" s="258">
        <f>IF((AND(E23&gt;1,E23&lt;2.5)),B23*E23*I23,0)</f>
        <v>0</v>
      </c>
      <c r="L23" s="258">
        <f>IF((AND(E23&gt;2.5,E23&lt;4)),B23*E23*I23,0)</f>
        <v>191.61999999999992</v>
      </c>
      <c r="M23" s="258">
        <f>IF((IF(E23&gt;4,E23&lt;6)),B23*E23*I23,0)</f>
        <v>0</v>
      </c>
    </row>
    <row r="24" spans="1:13">
      <c r="A24" s="257">
        <v>269.39999999999998</v>
      </c>
      <c r="B24" s="258"/>
      <c r="C24" s="257">
        <v>2.68</v>
      </c>
      <c r="D24" s="258"/>
      <c r="E24" s="258"/>
      <c r="F24" s="258"/>
      <c r="G24" s="258"/>
      <c r="H24" s="258"/>
      <c r="I24" s="260"/>
      <c r="J24" s="258"/>
      <c r="K24" s="258"/>
      <c r="L24" s="258"/>
      <c r="M24" s="258"/>
    </row>
    <row r="25" spans="1:13">
      <c r="A25" s="260"/>
      <c r="B25" s="258">
        <f>A26-A24</f>
        <v>50</v>
      </c>
      <c r="C25" s="260"/>
      <c r="D25" s="258">
        <f>C24+C26</f>
        <v>5.36</v>
      </c>
      <c r="E25" s="258">
        <f>D25/2</f>
        <v>2.68</v>
      </c>
      <c r="F25" s="258">
        <f>IF(E25&lt;2,E25*B25,0)</f>
        <v>0</v>
      </c>
      <c r="G25" s="258">
        <f>IF((AND(E25&gt;2,E25&lt;4)),B25*E25,0)</f>
        <v>134</v>
      </c>
      <c r="H25" s="258">
        <f>IF((AND(E25&gt;4,E25&lt;6)),B25*E25,0)</f>
        <v>0</v>
      </c>
      <c r="I25" s="257">
        <v>1.43</v>
      </c>
      <c r="J25" s="258">
        <f>IF(E25&lt;1,B25*E25*I25,0)</f>
        <v>0</v>
      </c>
      <c r="K25" s="258">
        <f>IF((AND(E25&gt;1,E25&lt;2.5)),B25*E25*I25,0)</f>
        <v>0</v>
      </c>
      <c r="L25" s="258">
        <f>IF((AND(E25&gt;2.5,E25&lt;4)),B25*E25*I25,0)</f>
        <v>191.62</v>
      </c>
      <c r="M25" s="258">
        <f>IF((IF(E25&gt;4,E25&lt;6)),B25*E25*I25,0)</f>
        <v>0</v>
      </c>
    </row>
    <row r="26" spans="1:13">
      <c r="A26" s="257">
        <v>319.39999999999998</v>
      </c>
      <c r="B26" s="258"/>
      <c r="C26" s="257">
        <v>2.68</v>
      </c>
      <c r="D26" s="258"/>
      <c r="E26" s="258"/>
      <c r="F26" s="258"/>
      <c r="G26" s="258"/>
      <c r="H26" s="258"/>
      <c r="I26" s="260"/>
      <c r="J26" s="258"/>
      <c r="K26" s="258"/>
      <c r="L26" s="258"/>
      <c r="M26" s="258"/>
    </row>
    <row r="27" spans="1:13">
      <c r="A27" s="260"/>
      <c r="B27" s="258">
        <f>A28-A26</f>
        <v>31.300000000000011</v>
      </c>
      <c r="C27" s="260"/>
      <c r="D27" s="258">
        <f>C26+C28</f>
        <v>5.36</v>
      </c>
      <c r="E27" s="258">
        <f>D27/2</f>
        <v>2.68</v>
      </c>
      <c r="F27" s="258">
        <f>IF(E27&lt;2,E27*B27,0)</f>
        <v>0</v>
      </c>
      <c r="G27" s="258">
        <f>IF((AND(E27&gt;2,E27&lt;4)),B27*E27,0)</f>
        <v>83.884000000000029</v>
      </c>
      <c r="H27" s="258">
        <f>IF((AND(E27&gt;4,E27&lt;6)),B27*E27,0)</f>
        <v>0</v>
      </c>
      <c r="I27" s="257">
        <v>1.43</v>
      </c>
      <c r="J27" s="258">
        <f>IF(E27&lt;1,B27*E27*I27,0)</f>
        <v>0</v>
      </c>
      <c r="K27" s="258">
        <f>IF((AND(E27&gt;1,E27&lt;2.5)),B27*E27*I27,0)</f>
        <v>0</v>
      </c>
      <c r="L27" s="258">
        <f>IF((AND(E27&gt;2.5,E27&lt;4)),B27*E27*I27,0)</f>
        <v>119.95412000000003</v>
      </c>
      <c r="M27" s="258">
        <f>IF((IF(E27&gt;4,E27&lt;6)),B27*E27*I27,0)</f>
        <v>0</v>
      </c>
    </row>
    <row r="28" spans="1:13">
      <c r="A28" s="257">
        <v>350.7</v>
      </c>
      <c r="B28" s="258"/>
      <c r="C28" s="257">
        <v>2.68</v>
      </c>
      <c r="D28" s="258"/>
      <c r="E28" s="258"/>
      <c r="F28" s="258"/>
      <c r="G28" s="258"/>
      <c r="H28" s="258"/>
      <c r="I28" s="260"/>
      <c r="J28" s="258"/>
      <c r="K28" s="258"/>
      <c r="L28" s="258"/>
      <c r="M28" s="258"/>
    </row>
    <row r="29" spans="1:13">
      <c r="A29" s="260"/>
      <c r="B29" s="258">
        <f>A30-A28</f>
        <v>25.100000000000023</v>
      </c>
      <c r="C29" s="260"/>
      <c r="D29" s="258">
        <f>C28+C30</f>
        <v>5.36</v>
      </c>
      <c r="E29" s="258">
        <f>D29/2</f>
        <v>2.68</v>
      </c>
      <c r="F29" s="258">
        <f>IF(E29&lt;2,E29*B29,0)</f>
        <v>0</v>
      </c>
      <c r="G29" s="258">
        <f>IF((AND(E29&gt;2,E29&lt;4)),B29*E29,0)</f>
        <v>67.268000000000072</v>
      </c>
      <c r="H29" s="258">
        <f>IF((AND(E29&gt;4,E29&lt;6)),B29*E29,0)</f>
        <v>0</v>
      </c>
      <c r="I29" s="257">
        <v>1.43</v>
      </c>
      <c r="J29" s="258">
        <f>IF(E29&lt;1,B29*E29*I29,0)</f>
        <v>0</v>
      </c>
      <c r="K29" s="258">
        <f>IF((AND(E29&gt;1,E29&lt;2.5)),B29*E29*I29,0)</f>
        <v>0</v>
      </c>
      <c r="L29" s="258">
        <f>IF((AND(E29&gt;2.5,E29&lt;4)),B29*E29*I29,0)</f>
        <v>96.193240000000102</v>
      </c>
      <c r="M29" s="258">
        <f>IF((IF(E29&gt;4,E29&lt;6)),B29*E29*I29,0)</f>
        <v>0</v>
      </c>
    </row>
    <row r="30" spans="1:13">
      <c r="A30" s="257">
        <v>375.8</v>
      </c>
      <c r="B30" s="258"/>
      <c r="C30" s="257">
        <v>2.68</v>
      </c>
      <c r="D30" s="258"/>
      <c r="E30" s="258"/>
      <c r="F30" s="258"/>
      <c r="G30" s="258"/>
      <c r="H30" s="258"/>
      <c r="I30" s="260"/>
      <c r="J30" s="258"/>
      <c r="K30" s="258"/>
      <c r="L30" s="258"/>
      <c r="M30" s="258"/>
    </row>
    <row r="31" spans="1:13">
      <c r="A31" s="260"/>
      <c r="B31" s="258">
        <f>A32-A30</f>
        <v>24.199999999999989</v>
      </c>
      <c r="C31" s="260"/>
      <c r="D31" s="258">
        <f>C30+C32</f>
        <v>5.4</v>
      </c>
      <c r="E31" s="258">
        <f>D31/2</f>
        <v>2.7</v>
      </c>
      <c r="F31" s="258">
        <f>IF(E31&lt;2,E31*B31,0)</f>
        <v>0</v>
      </c>
      <c r="G31" s="258">
        <f>IF((AND(E31&gt;2,E31&lt;4)),B31*E31,0)</f>
        <v>65.339999999999975</v>
      </c>
      <c r="H31" s="258">
        <f>IF((AND(F31&gt;2,F31&lt;4)),C31*F31,0)</f>
        <v>0</v>
      </c>
      <c r="I31" s="257">
        <v>1.43</v>
      </c>
      <c r="J31" s="258">
        <f>IF(E31&lt;1,B31*E31*I31,0)</f>
        <v>0</v>
      </c>
      <c r="K31" s="258">
        <f>IF((AND(E31&gt;1,E31&lt;2.5)),B31*E31*I31,0)</f>
        <v>0</v>
      </c>
      <c r="L31" s="258">
        <f>IF((AND(F31&gt;1,F31&lt;2.5)),C31*F31*J31,0)</f>
        <v>0</v>
      </c>
      <c r="M31" s="258">
        <f>IF((AND(G31&gt;1,G31&lt;2.5)),D31*G31*K31,0)</f>
        <v>0</v>
      </c>
    </row>
    <row r="32" spans="1:13">
      <c r="A32" s="257">
        <v>400</v>
      </c>
      <c r="B32" s="258"/>
      <c r="C32" s="257">
        <v>2.72</v>
      </c>
      <c r="D32" s="258"/>
      <c r="E32" s="258"/>
      <c r="F32" s="258"/>
      <c r="G32" s="258"/>
      <c r="H32" s="258"/>
      <c r="I32" s="259"/>
      <c r="J32" s="258"/>
      <c r="K32" s="258"/>
      <c r="L32" s="258"/>
      <c r="M32" s="258"/>
    </row>
    <row r="33" spans="1:14">
      <c r="A33" s="257"/>
      <c r="B33" s="258">
        <f>A34-A32</f>
        <v>25.800000000000011</v>
      </c>
      <c r="C33" s="257"/>
      <c r="D33" s="258">
        <f>C32+C34</f>
        <v>5.49</v>
      </c>
      <c r="E33" s="258">
        <f>D33/2</f>
        <v>2.7450000000000001</v>
      </c>
      <c r="F33" s="258">
        <f>IF(E33&lt;2,E33*B33,0)</f>
        <v>0</v>
      </c>
      <c r="G33" s="258">
        <f>IF((AND(E33&gt;2,E33&lt;4)),B33*E33,0)</f>
        <v>70.821000000000041</v>
      </c>
      <c r="H33" s="258">
        <f>IF((AND(F33&gt;2,F33&lt;4)),C33*F33,0)</f>
        <v>0</v>
      </c>
      <c r="I33" s="257">
        <v>1.43</v>
      </c>
      <c r="J33" s="258">
        <f>IF(E33&lt;1,B33*E33*I33,0)</f>
        <v>0</v>
      </c>
      <c r="K33" s="258">
        <f>IF((AND(E33&gt;1,E33&lt;2.5)),B33*E33*I33,0)</f>
        <v>0</v>
      </c>
      <c r="L33" s="258">
        <f>IF((AND(F33&gt;1,F33&lt;2.5)),C33*F33*J33,0)</f>
        <v>0</v>
      </c>
      <c r="M33" s="258">
        <f>IF((AND(G33&gt;1,G33&lt;2.5)),D33*G33*K33,0)</f>
        <v>0</v>
      </c>
    </row>
    <row r="34" spans="1:14">
      <c r="A34" s="257">
        <v>425.8</v>
      </c>
      <c r="B34" s="258"/>
      <c r="C34" s="257">
        <v>2.77</v>
      </c>
      <c r="D34" s="258"/>
      <c r="E34" s="258"/>
      <c r="F34" s="258"/>
      <c r="G34" s="258"/>
      <c r="H34" s="258"/>
      <c r="I34" s="259"/>
      <c r="J34" s="258"/>
      <c r="K34" s="258"/>
      <c r="L34" s="258"/>
      <c r="M34" s="258"/>
    </row>
    <row r="35" spans="1:14">
      <c r="A35" s="261"/>
      <c r="B35" s="262"/>
      <c r="C35" s="261"/>
      <c r="D35" s="262"/>
      <c r="E35" s="262"/>
      <c r="F35" s="262">
        <f>SUM(F10:F34)</f>
        <v>0</v>
      </c>
      <c r="G35" s="262">
        <f>SUM(G10:G34)</f>
        <v>1094.836</v>
      </c>
      <c r="H35" s="262">
        <f>SUM(H10:H34)</f>
        <v>0</v>
      </c>
      <c r="I35" s="263"/>
      <c r="J35" s="262">
        <f>SUM(J10:J34)</f>
        <v>0</v>
      </c>
      <c r="K35" s="262">
        <f>SUM(K10:K34)</f>
        <v>349.21314999999998</v>
      </c>
      <c r="L35" s="262">
        <f>SUM(L10:L34)</f>
        <v>1021.6921</v>
      </c>
      <c r="M35" s="262">
        <f>SUM(M10:M34)</f>
        <v>0</v>
      </c>
    </row>
    <row r="36" spans="1:14">
      <c r="A36" s="264" t="s">
        <v>1057</v>
      </c>
      <c r="B36" s="263"/>
      <c r="C36" s="263"/>
      <c r="D36" s="263"/>
      <c r="E36" s="263"/>
      <c r="F36" s="263">
        <f>F35*2</f>
        <v>0</v>
      </c>
      <c r="G36" s="263">
        <f>G35*2</f>
        <v>2189.672</v>
      </c>
      <c r="H36" s="263">
        <f>H35*2</f>
        <v>0</v>
      </c>
      <c r="I36" s="265"/>
      <c r="J36" s="263"/>
      <c r="K36" s="263"/>
      <c r="L36" s="263"/>
      <c r="M36" s="266">
        <f>J35+K35+L35+M35</f>
        <v>1370.90525</v>
      </c>
      <c r="N36" s="267"/>
    </row>
    <row r="37" spans="1:14">
      <c r="A37" s="263"/>
      <c r="B37" s="263"/>
      <c r="C37" s="263"/>
      <c r="D37" s="263"/>
      <c r="E37" s="263"/>
      <c r="F37" s="263"/>
      <c r="G37" s="263"/>
      <c r="H37" s="264">
        <f>F36+G36+H36</f>
        <v>2189.672</v>
      </c>
      <c r="I37" s="265"/>
      <c r="J37" s="263"/>
      <c r="K37" s="263"/>
      <c r="L37" s="263"/>
      <c r="M37" s="265"/>
      <c r="N37" s="267"/>
    </row>
    <row r="38" spans="1:14">
      <c r="A38" s="263"/>
      <c r="B38" s="263"/>
      <c r="C38" s="263"/>
      <c r="D38" s="263"/>
      <c r="E38" s="263"/>
      <c r="F38" s="263"/>
      <c r="G38" s="263"/>
      <c r="H38" s="265"/>
      <c r="I38" s="265"/>
      <c r="J38" s="263"/>
      <c r="K38" s="263"/>
      <c r="L38" s="263"/>
      <c r="M38" s="265"/>
      <c r="N38" s="267"/>
    </row>
    <row r="39" spans="1:14">
      <c r="A39" s="263"/>
      <c r="B39" s="263"/>
      <c r="C39" s="263"/>
      <c r="D39" s="263"/>
      <c r="E39" s="263"/>
      <c r="F39" s="263"/>
      <c r="G39" s="263"/>
      <c r="H39" s="265"/>
      <c r="I39" s="265"/>
      <c r="J39" s="263"/>
      <c r="K39" s="263"/>
      <c r="L39" s="263"/>
      <c r="M39" s="265"/>
      <c r="N39" s="267"/>
    </row>
    <row r="40" spans="1:14">
      <c r="A40" s="263"/>
      <c r="B40" s="263"/>
      <c r="C40" s="263"/>
      <c r="D40" s="263"/>
      <c r="E40" s="263"/>
      <c r="F40" s="263"/>
      <c r="G40" s="263"/>
      <c r="H40" s="265"/>
      <c r="I40" s="265"/>
      <c r="J40" s="263"/>
      <c r="K40" s="263"/>
      <c r="L40" s="263"/>
      <c r="M40" s="265"/>
      <c r="N40" s="267"/>
    </row>
    <row r="41" spans="1:14">
      <c r="A41" s="263"/>
      <c r="B41" s="263"/>
      <c r="C41" s="263"/>
      <c r="D41" s="263"/>
      <c r="E41" s="263"/>
      <c r="F41" s="263"/>
      <c r="G41" s="263"/>
      <c r="H41" s="263"/>
      <c r="I41" s="265"/>
      <c r="J41" s="263"/>
      <c r="K41" s="263"/>
      <c r="L41" s="263"/>
      <c r="M41" s="265"/>
      <c r="N41" s="267"/>
    </row>
    <row r="42" spans="1:14">
      <c r="A42" s="263"/>
      <c r="B42" s="263"/>
      <c r="C42" s="263"/>
      <c r="D42" s="263"/>
      <c r="E42" s="263"/>
      <c r="F42" s="263"/>
      <c r="G42" s="263"/>
      <c r="H42" s="263"/>
      <c r="I42" s="265"/>
      <c r="J42" s="263"/>
      <c r="K42" s="263"/>
      <c r="L42" s="263"/>
      <c r="M42" s="265"/>
      <c r="N42" s="267"/>
    </row>
    <row r="43" spans="1:14" ht="13.5" thickBot="1">
      <c r="A43" s="268" t="s">
        <v>1058</v>
      </c>
      <c r="B43" s="263"/>
      <c r="C43" s="263"/>
      <c r="D43" s="263"/>
      <c r="E43" s="263"/>
      <c r="F43" s="263"/>
      <c r="G43" s="263"/>
      <c r="H43" s="268" t="s">
        <v>1059</v>
      </c>
      <c r="I43" s="263"/>
      <c r="J43" s="263"/>
      <c r="K43" s="263"/>
      <c r="L43" s="268" t="s">
        <v>1060</v>
      </c>
      <c r="M43" s="263"/>
      <c r="N43" s="267"/>
    </row>
    <row r="44" spans="1:14" ht="13.5" thickTop="1">
      <c r="A44" s="269" t="s">
        <v>1061</v>
      </c>
      <c r="B44" s="270"/>
      <c r="C44" s="270" t="s">
        <v>1062</v>
      </c>
      <c r="D44" s="270"/>
      <c r="E44" s="271" t="s">
        <v>1063</v>
      </c>
      <c r="F44" s="272"/>
      <c r="G44" s="263"/>
      <c r="H44" s="273" t="s">
        <v>1064</v>
      </c>
      <c r="I44" s="270" t="s">
        <v>1065</v>
      </c>
      <c r="J44" s="274" t="s">
        <v>1063</v>
      </c>
      <c r="K44" s="263"/>
      <c r="L44" s="273" t="s">
        <v>1066</v>
      </c>
      <c r="M44" s="270" t="s">
        <v>1065</v>
      </c>
      <c r="N44" s="272" t="s">
        <v>1067</v>
      </c>
    </row>
    <row r="45" spans="1:14" ht="13.5" thickBot="1">
      <c r="A45" s="275"/>
      <c r="B45" s="276"/>
      <c r="C45" s="276" t="s">
        <v>170</v>
      </c>
      <c r="D45" s="276"/>
      <c r="E45" s="276" t="s">
        <v>186</v>
      </c>
      <c r="F45" s="277"/>
      <c r="G45" s="263"/>
      <c r="H45" s="275" t="s">
        <v>146</v>
      </c>
      <c r="I45" s="276" t="s">
        <v>170</v>
      </c>
      <c r="J45" s="277" t="s">
        <v>186</v>
      </c>
      <c r="K45" s="263"/>
      <c r="L45" s="275" t="s">
        <v>1068</v>
      </c>
      <c r="M45" s="276" t="s">
        <v>170</v>
      </c>
      <c r="N45" s="277" t="s">
        <v>186</v>
      </c>
    </row>
    <row r="46" spans="1:14" ht="13.5" thickTop="1">
      <c r="A46" s="278">
        <v>3025</v>
      </c>
      <c r="B46" s="279"/>
      <c r="C46" s="279">
        <v>2.61</v>
      </c>
      <c r="D46" s="279"/>
      <c r="E46" s="279">
        <f t="shared" ref="E46:E58" si="0">2*0.7*1.3*C46</f>
        <v>4.7501999999999995</v>
      </c>
      <c r="F46" s="279"/>
      <c r="G46" s="263"/>
      <c r="H46" s="270">
        <f>0.2*0.2</f>
        <v>4.0000000000000008E-2</v>
      </c>
      <c r="I46" s="270">
        <v>425.8</v>
      </c>
      <c r="J46" s="270">
        <f>H46*I46</f>
        <v>17.032000000000004</v>
      </c>
      <c r="K46" s="263"/>
      <c r="L46" s="278">
        <v>300</v>
      </c>
      <c r="M46" s="279">
        <v>0</v>
      </c>
      <c r="N46" s="280">
        <f>(3.14*0.17*0.17)*M46</f>
        <v>0</v>
      </c>
    </row>
    <row r="47" spans="1:14">
      <c r="A47" s="280" t="s">
        <v>1069</v>
      </c>
      <c r="B47" s="280"/>
      <c r="C47" s="280">
        <v>2.5299999999999998</v>
      </c>
      <c r="D47" s="280"/>
      <c r="E47" s="279">
        <f t="shared" si="0"/>
        <v>4.6045999999999996</v>
      </c>
      <c r="F47" s="280"/>
      <c r="G47" s="263"/>
      <c r="H47" s="280"/>
      <c r="I47" s="280"/>
      <c r="J47" s="280"/>
      <c r="K47" s="263"/>
      <c r="L47" s="281">
        <v>400</v>
      </c>
      <c r="M47" s="280">
        <v>425.8</v>
      </c>
      <c r="N47" s="280">
        <f>(3.14*0.23*0.23)*M47</f>
        <v>70.727934800000014</v>
      </c>
    </row>
    <row r="48" spans="1:14">
      <c r="A48" s="281">
        <v>3049</v>
      </c>
      <c r="B48" s="280"/>
      <c r="C48" s="280">
        <v>2.56</v>
      </c>
      <c r="D48" s="280"/>
      <c r="E48" s="279">
        <f t="shared" si="0"/>
        <v>4.6591999999999993</v>
      </c>
      <c r="F48" s="280"/>
      <c r="G48" s="263"/>
      <c r="H48" s="280"/>
      <c r="I48" s="280"/>
      <c r="J48" s="280"/>
      <c r="K48" s="263"/>
      <c r="L48" s="281">
        <v>500</v>
      </c>
      <c r="M48" s="280">
        <v>0</v>
      </c>
      <c r="N48" s="280">
        <f>(3.14*0.26*0.26)*M48</f>
        <v>0</v>
      </c>
    </row>
    <row r="49" spans="1:14">
      <c r="A49" s="280" t="s">
        <v>1070</v>
      </c>
      <c r="B49" s="280"/>
      <c r="C49" s="280">
        <v>2.37</v>
      </c>
      <c r="D49" s="280"/>
      <c r="E49" s="279">
        <f t="shared" si="0"/>
        <v>4.3133999999999997</v>
      </c>
      <c r="F49" s="280"/>
      <c r="G49" s="263"/>
      <c r="H49" s="280"/>
      <c r="I49" s="280"/>
      <c r="J49" s="280"/>
      <c r="K49" s="263"/>
      <c r="L49" s="281">
        <v>600</v>
      </c>
      <c r="M49" s="280">
        <v>0</v>
      </c>
      <c r="N49" s="280">
        <f>(3.14*0.32*0.32)*M49</f>
        <v>0</v>
      </c>
    </row>
    <row r="50" spans="1:14">
      <c r="A50" s="281">
        <v>3056</v>
      </c>
      <c r="B50" s="280"/>
      <c r="C50" s="280">
        <v>2.3199999999999998</v>
      </c>
      <c r="D50" s="280"/>
      <c r="E50" s="279">
        <f t="shared" si="0"/>
        <v>4.2223999999999995</v>
      </c>
      <c r="F50" s="280"/>
      <c r="G50" s="263"/>
      <c r="H50" s="280"/>
      <c r="I50" s="280"/>
      <c r="J50" s="280"/>
      <c r="K50" s="263"/>
      <c r="L50" s="281"/>
      <c r="M50" s="280"/>
      <c r="N50" s="280"/>
    </row>
    <row r="51" spans="1:14">
      <c r="A51" s="281">
        <v>3057</v>
      </c>
      <c r="B51" s="280"/>
      <c r="C51" s="280">
        <v>2.34</v>
      </c>
      <c r="D51" s="280"/>
      <c r="E51" s="279">
        <f t="shared" si="0"/>
        <v>4.258799999999999</v>
      </c>
      <c r="F51" s="280"/>
      <c r="G51" s="263"/>
      <c r="H51" s="280"/>
      <c r="I51" s="280"/>
      <c r="J51" s="280"/>
      <c r="K51" s="263"/>
      <c r="L51" s="280"/>
      <c r="M51" s="280"/>
      <c r="N51" s="280"/>
    </row>
    <row r="52" spans="1:14">
      <c r="A52" s="281">
        <v>3058</v>
      </c>
      <c r="B52" s="280"/>
      <c r="C52" s="280">
        <v>2.68</v>
      </c>
      <c r="D52" s="280"/>
      <c r="E52" s="279">
        <f t="shared" si="0"/>
        <v>4.8776000000000002</v>
      </c>
      <c r="F52" s="280"/>
      <c r="G52" s="263"/>
      <c r="H52" s="280"/>
      <c r="I52" s="280"/>
      <c r="J52" s="280"/>
      <c r="K52" s="263"/>
      <c r="L52" s="280"/>
      <c r="M52" s="280"/>
      <c r="N52" s="280"/>
    </row>
    <row r="53" spans="1:14">
      <c r="A53" s="281">
        <v>3059</v>
      </c>
      <c r="B53" s="280"/>
      <c r="C53" s="280">
        <v>2.68</v>
      </c>
      <c r="D53" s="280"/>
      <c r="E53" s="279">
        <f t="shared" si="0"/>
        <v>4.8776000000000002</v>
      </c>
      <c r="F53" s="280"/>
      <c r="G53" s="263"/>
      <c r="H53" s="280"/>
      <c r="I53" s="280"/>
      <c r="J53" s="280"/>
      <c r="K53" s="263"/>
      <c r="L53" s="280"/>
      <c r="M53" s="280"/>
      <c r="N53" s="280"/>
    </row>
    <row r="54" spans="1:14">
      <c r="A54" s="280" t="s">
        <v>1071</v>
      </c>
      <c r="B54" s="280"/>
      <c r="C54" s="280">
        <v>2.68</v>
      </c>
      <c r="D54" s="280"/>
      <c r="E54" s="279">
        <f t="shared" si="0"/>
        <v>4.8776000000000002</v>
      </c>
      <c r="F54" s="280"/>
      <c r="G54" s="263"/>
      <c r="H54" s="280"/>
      <c r="I54" s="280"/>
      <c r="J54" s="280"/>
      <c r="K54" s="263"/>
      <c r="L54" s="280"/>
      <c r="M54" s="280"/>
      <c r="N54" s="280"/>
    </row>
    <row r="55" spans="1:14">
      <c r="A55" s="281">
        <v>3060</v>
      </c>
      <c r="B55" s="280"/>
      <c r="C55" s="280">
        <v>2.68</v>
      </c>
      <c r="D55" s="280"/>
      <c r="E55" s="279">
        <f t="shared" si="0"/>
        <v>4.8776000000000002</v>
      </c>
      <c r="F55" s="280"/>
      <c r="G55" s="263"/>
      <c r="H55" s="280"/>
      <c r="I55" s="280"/>
      <c r="J55" s="280"/>
      <c r="K55" s="263"/>
      <c r="L55" s="280"/>
      <c r="M55" s="280"/>
      <c r="N55" s="280"/>
    </row>
    <row r="56" spans="1:14">
      <c r="A56" s="281">
        <v>3061</v>
      </c>
      <c r="B56" s="280"/>
      <c r="C56" s="280">
        <v>2.68</v>
      </c>
      <c r="D56" s="280"/>
      <c r="E56" s="279">
        <f t="shared" si="0"/>
        <v>4.8776000000000002</v>
      </c>
      <c r="F56" s="280"/>
      <c r="G56" s="263"/>
      <c r="H56" s="280"/>
      <c r="I56" s="280"/>
      <c r="J56" s="280"/>
      <c r="K56" s="263"/>
      <c r="L56" s="280"/>
      <c r="M56" s="280"/>
      <c r="N56" s="280"/>
    </row>
    <row r="57" spans="1:14">
      <c r="A57" s="281">
        <v>3062</v>
      </c>
      <c r="B57" s="280"/>
      <c r="C57" s="280">
        <v>2.77</v>
      </c>
      <c r="D57" s="280"/>
      <c r="E57" s="279">
        <f t="shared" si="0"/>
        <v>5.0413999999999994</v>
      </c>
      <c r="F57" s="280"/>
      <c r="G57" s="263"/>
      <c r="H57" s="280"/>
      <c r="I57" s="280"/>
      <c r="J57" s="280"/>
      <c r="K57" s="263"/>
      <c r="L57" s="280"/>
      <c r="M57" s="280"/>
      <c r="N57" s="280"/>
    </row>
    <row r="58" spans="1:14">
      <c r="A58" s="280"/>
      <c r="B58" s="280"/>
      <c r="C58" s="280"/>
      <c r="D58" s="280"/>
      <c r="E58" s="279">
        <f t="shared" si="0"/>
        <v>0</v>
      </c>
      <c r="F58" s="280"/>
      <c r="G58" s="263"/>
      <c r="H58" s="280"/>
      <c r="I58" s="280"/>
      <c r="J58" s="280"/>
      <c r="K58" s="263"/>
      <c r="L58" s="280"/>
      <c r="M58" s="280"/>
      <c r="N58" s="280"/>
    </row>
    <row r="59" spans="1:14">
      <c r="A59" s="280"/>
      <c r="B59" s="280"/>
      <c r="C59" s="280"/>
      <c r="D59" s="280"/>
      <c r="E59" s="280"/>
      <c r="F59" s="280"/>
      <c r="G59" s="263"/>
      <c r="H59" s="280"/>
      <c r="I59" s="280"/>
      <c r="J59" s="280"/>
      <c r="K59" s="263"/>
      <c r="L59" s="280"/>
      <c r="M59" s="280"/>
      <c r="N59" s="280"/>
    </row>
    <row r="60" spans="1:14">
      <c r="A60" s="264" t="s">
        <v>1057</v>
      </c>
      <c r="B60" s="280"/>
      <c r="C60" s="280"/>
      <c r="D60" s="280"/>
      <c r="E60" s="264">
        <f>SUM(E46:E58)</f>
        <v>56.238</v>
      </c>
      <c r="F60" s="280"/>
      <c r="G60" s="263"/>
      <c r="H60" s="264" t="s">
        <v>1057</v>
      </c>
      <c r="I60" s="280"/>
      <c r="J60" s="264">
        <f>SUM(J46:J53)</f>
        <v>17.032000000000004</v>
      </c>
      <c r="K60" s="263"/>
      <c r="L60" s="264" t="s">
        <v>1057</v>
      </c>
      <c r="M60" s="280"/>
      <c r="N60" s="264">
        <f>SUM(N46:N53)</f>
        <v>70.727934800000014</v>
      </c>
    </row>
    <row r="61" spans="1:14">
      <c r="A61" s="263"/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7"/>
    </row>
    <row r="62" spans="1:14">
      <c r="A62" s="268" t="s">
        <v>1072</v>
      </c>
      <c r="B62" s="263"/>
      <c r="C62" s="282">
        <f>M36+E60+J60</f>
        <v>1444.17525</v>
      </c>
      <c r="D62" s="268" t="s">
        <v>186</v>
      </c>
      <c r="E62" s="283" t="s">
        <v>1073</v>
      </c>
      <c r="F62" s="263"/>
      <c r="G62" s="263"/>
      <c r="H62" s="263"/>
      <c r="I62" s="263"/>
      <c r="J62" s="263"/>
      <c r="K62" s="263"/>
      <c r="L62" s="263"/>
      <c r="M62" s="263"/>
      <c r="N62" s="267"/>
    </row>
    <row r="63" spans="1:14">
      <c r="A63" s="263"/>
      <c r="B63" s="263"/>
      <c r="C63" s="282">
        <f>M36+E60+J60-N60</f>
        <v>1373.4473152</v>
      </c>
      <c r="D63" s="268" t="s">
        <v>186</v>
      </c>
      <c r="E63" s="283" t="s">
        <v>1074</v>
      </c>
      <c r="F63" s="263"/>
      <c r="G63" s="263"/>
      <c r="H63" s="263"/>
      <c r="I63" s="263"/>
      <c r="J63" s="263"/>
      <c r="K63" s="263"/>
      <c r="L63" s="263"/>
      <c r="M63" s="263"/>
      <c r="N63" s="267"/>
    </row>
    <row r="64" spans="1:14">
      <c r="A64" s="263"/>
      <c r="B64" s="263"/>
      <c r="C64" s="282"/>
      <c r="D64" s="268"/>
      <c r="E64" s="283"/>
      <c r="F64" s="263"/>
      <c r="G64" s="263"/>
      <c r="H64" s="263"/>
      <c r="I64" s="263"/>
      <c r="J64" s="263"/>
      <c r="K64" s="263"/>
      <c r="L64" s="263"/>
      <c r="M64" s="263"/>
      <c r="N64" s="267"/>
    </row>
    <row r="65" spans="1:14">
      <c r="A65" s="263"/>
      <c r="B65" s="263"/>
      <c r="C65" s="282"/>
      <c r="D65" s="268"/>
      <c r="E65" s="283"/>
      <c r="F65" s="263"/>
      <c r="G65" s="263"/>
      <c r="H65" s="263"/>
      <c r="I65" s="263"/>
      <c r="J65" s="263"/>
      <c r="K65" s="263"/>
      <c r="L65" s="263"/>
      <c r="M65" s="263"/>
      <c r="N65" s="267"/>
    </row>
    <row r="66" spans="1:14">
      <c r="A66" s="263"/>
      <c r="B66" s="263"/>
      <c r="C66" s="282"/>
      <c r="D66" s="268"/>
      <c r="E66" s="283"/>
      <c r="F66" s="263"/>
      <c r="G66" s="263"/>
      <c r="H66" s="263"/>
      <c r="I66" s="263"/>
      <c r="J66" s="263"/>
      <c r="K66" s="263"/>
      <c r="L66" s="263"/>
      <c r="M66" s="263"/>
      <c r="N66" s="267"/>
    </row>
    <row r="67" spans="1:14">
      <c r="A67" s="263"/>
      <c r="B67" s="263"/>
      <c r="C67" s="282"/>
      <c r="D67" s="268"/>
      <c r="E67" s="283"/>
      <c r="F67" s="263"/>
      <c r="G67" s="263"/>
      <c r="H67" s="263"/>
      <c r="I67" s="263"/>
      <c r="J67" s="263"/>
      <c r="K67" s="263"/>
      <c r="L67" s="263"/>
      <c r="M67" s="263"/>
      <c r="N67" s="267"/>
    </row>
    <row r="68" spans="1:14">
      <c r="A68" s="263"/>
      <c r="B68" s="263"/>
      <c r="C68" s="282"/>
      <c r="D68" s="268"/>
      <c r="E68" s="283"/>
      <c r="F68" s="263"/>
      <c r="G68" s="263"/>
      <c r="H68" s="263"/>
      <c r="I68" s="263"/>
      <c r="J68" s="263"/>
      <c r="K68" s="263"/>
      <c r="L68" s="263"/>
      <c r="M68" s="263"/>
      <c r="N68" s="267"/>
    </row>
    <row r="69" spans="1:14">
      <c r="A69" s="263"/>
      <c r="B69" s="263"/>
      <c r="C69" s="282"/>
      <c r="D69" s="268"/>
      <c r="E69" s="283"/>
      <c r="F69" s="263"/>
      <c r="G69" s="263"/>
      <c r="H69" s="263"/>
      <c r="I69" s="263"/>
      <c r="J69" s="263"/>
      <c r="K69" s="263"/>
      <c r="L69" s="263"/>
      <c r="M69" s="263"/>
      <c r="N69" s="267"/>
    </row>
    <row r="70" spans="1:14">
      <c r="A70" s="263"/>
      <c r="B70" s="263"/>
      <c r="C70" s="282"/>
      <c r="D70" s="268"/>
      <c r="E70" s="283"/>
      <c r="F70" s="263"/>
      <c r="G70" s="263"/>
      <c r="H70" s="263"/>
      <c r="I70" s="263"/>
      <c r="J70" s="263"/>
      <c r="K70" s="263"/>
      <c r="L70" s="263"/>
      <c r="M70" s="263"/>
      <c r="N70" s="267"/>
    </row>
    <row r="71" spans="1:14">
      <c r="A71" s="263"/>
      <c r="B71" s="263"/>
      <c r="C71" s="282"/>
      <c r="D71" s="268"/>
      <c r="E71" s="283"/>
      <c r="F71" s="263"/>
      <c r="G71" s="263"/>
      <c r="H71" s="263"/>
      <c r="I71" s="263"/>
      <c r="J71" s="263"/>
      <c r="K71" s="263"/>
      <c r="L71" s="263"/>
      <c r="M71" s="263"/>
      <c r="N71" s="267"/>
    </row>
    <row r="72" spans="1:14">
      <c r="A72" s="263"/>
      <c r="B72" s="263"/>
      <c r="C72" s="282"/>
      <c r="D72" s="268"/>
      <c r="E72" s="283"/>
      <c r="F72" s="263"/>
      <c r="G72" s="263"/>
      <c r="H72" s="263"/>
      <c r="I72" s="263"/>
      <c r="J72" s="263"/>
      <c r="K72" s="263"/>
      <c r="L72" s="263"/>
      <c r="M72" s="263"/>
      <c r="N72" s="267"/>
    </row>
    <row r="73" spans="1:14">
      <c r="A73" s="263"/>
      <c r="B73" s="263"/>
      <c r="C73" s="282"/>
      <c r="D73" s="268"/>
      <c r="E73" s="283"/>
      <c r="F73" s="263"/>
      <c r="G73" s="263"/>
      <c r="H73" s="263"/>
      <c r="I73" s="263"/>
      <c r="J73" s="263"/>
      <c r="K73" s="263"/>
      <c r="L73" s="263"/>
      <c r="M73" s="263"/>
      <c r="N73" s="267"/>
    </row>
    <row r="74" spans="1:14">
      <c r="A74" s="263"/>
      <c r="B74" s="263"/>
      <c r="C74" s="282"/>
      <c r="D74" s="268"/>
      <c r="E74" s="283"/>
      <c r="F74" s="263"/>
      <c r="G74" s="263"/>
      <c r="H74" s="263"/>
      <c r="I74" s="263"/>
      <c r="J74" s="263"/>
      <c r="K74" s="263"/>
      <c r="L74" s="263"/>
      <c r="M74" s="263"/>
      <c r="N74" s="267"/>
    </row>
    <row r="75" spans="1:14">
      <c r="A75" s="263"/>
      <c r="B75" s="263"/>
      <c r="C75" s="282"/>
      <c r="D75" s="268"/>
      <c r="E75" s="283"/>
      <c r="F75" s="263"/>
      <c r="G75" s="263"/>
      <c r="H75" s="263"/>
      <c r="I75" s="263"/>
      <c r="J75" s="263"/>
      <c r="K75" s="263"/>
      <c r="L75" s="263"/>
      <c r="M75" s="263"/>
      <c r="N75" s="267"/>
    </row>
    <row r="76" spans="1:14">
      <c r="A76" s="263"/>
      <c r="B76" s="263"/>
      <c r="C76" s="282"/>
      <c r="D76" s="268"/>
      <c r="E76" s="283"/>
      <c r="F76" s="263"/>
      <c r="G76" s="263"/>
      <c r="H76" s="263"/>
      <c r="I76" s="263"/>
      <c r="J76" s="263"/>
      <c r="K76" s="263"/>
      <c r="L76" s="263"/>
      <c r="M76" s="263"/>
      <c r="N76" s="267"/>
    </row>
    <row r="77" spans="1:14">
      <c r="A77" s="263"/>
      <c r="B77" s="263"/>
      <c r="C77" s="282"/>
      <c r="D77" s="268"/>
      <c r="E77" s="283"/>
      <c r="F77" s="263"/>
      <c r="G77" s="263"/>
      <c r="H77" s="263"/>
      <c r="I77" s="263"/>
      <c r="J77" s="263"/>
      <c r="K77" s="263"/>
      <c r="L77" s="263"/>
      <c r="M77" s="263"/>
      <c r="N77" s="267"/>
    </row>
    <row r="78" spans="1:14">
      <c r="A78" s="263"/>
      <c r="B78" s="263"/>
      <c r="C78" s="282"/>
      <c r="D78" s="268"/>
      <c r="E78" s="283"/>
      <c r="F78" s="263"/>
      <c r="G78" s="263"/>
      <c r="H78" s="263"/>
      <c r="I78" s="263"/>
      <c r="J78" s="263"/>
      <c r="K78" s="263"/>
      <c r="L78" s="263"/>
      <c r="M78" s="263"/>
      <c r="N78" s="267"/>
    </row>
    <row r="79" spans="1:14">
      <c r="A79" s="263"/>
      <c r="B79" s="263"/>
      <c r="C79" s="282"/>
      <c r="D79" s="268"/>
      <c r="E79" s="283"/>
      <c r="F79" s="263"/>
      <c r="G79" s="263"/>
      <c r="H79" s="263"/>
      <c r="I79" s="263"/>
      <c r="J79" s="263"/>
      <c r="K79" s="263"/>
      <c r="L79" s="263"/>
      <c r="M79" s="263"/>
      <c r="N79" s="267"/>
    </row>
    <row r="80" spans="1:14">
      <c r="A80" s="263"/>
      <c r="B80" s="263"/>
      <c r="C80" s="282"/>
      <c r="D80" s="268"/>
      <c r="E80" s="283"/>
      <c r="F80" s="263"/>
      <c r="G80" s="263"/>
      <c r="H80" s="263"/>
      <c r="I80" s="263"/>
      <c r="J80" s="263"/>
      <c r="K80" s="263"/>
      <c r="L80" s="263"/>
      <c r="M80" s="263"/>
      <c r="N80" s="267"/>
    </row>
    <row r="81" spans="1:14">
      <c r="A81" s="263"/>
      <c r="B81" s="263"/>
      <c r="C81" s="282"/>
      <c r="D81" s="268"/>
      <c r="E81" s="283"/>
      <c r="F81" s="263"/>
      <c r="G81" s="263"/>
      <c r="H81" s="263"/>
      <c r="I81" s="263"/>
      <c r="J81" s="263"/>
      <c r="K81" s="263"/>
      <c r="L81" s="263"/>
      <c r="M81" s="263"/>
      <c r="N81" s="267"/>
    </row>
    <row r="82" spans="1:14">
      <c r="A82" s="263"/>
      <c r="B82" s="263"/>
      <c r="C82" s="282"/>
      <c r="D82" s="268"/>
      <c r="E82" s="283"/>
      <c r="F82" s="263"/>
      <c r="G82" s="263"/>
      <c r="H82" s="263"/>
      <c r="I82" s="263"/>
      <c r="J82" s="263"/>
      <c r="K82" s="263"/>
      <c r="L82" s="263"/>
      <c r="M82" s="263"/>
      <c r="N82" s="267"/>
    </row>
    <row r="83" spans="1:14">
      <c r="A83" s="263"/>
      <c r="B83" s="263"/>
      <c r="C83" s="282"/>
      <c r="D83" s="268"/>
      <c r="E83" s="283"/>
      <c r="F83" s="263"/>
      <c r="G83" s="263"/>
      <c r="H83" s="263"/>
      <c r="I83" s="263"/>
      <c r="J83" s="263"/>
      <c r="K83" s="263"/>
      <c r="L83" s="263"/>
      <c r="M83" s="263"/>
      <c r="N83" s="267"/>
    </row>
    <row r="84" spans="1:14">
      <c r="A84" s="263"/>
      <c r="B84" s="263"/>
      <c r="C84" s="282"/>
      <c r="D84" s="268"/>
      <c r="E84" s="283"/>
      <c r="F84" s="263"/>
      <c r="G84" s="263"/>
      <c r="H84" s="263"/>
      <c r="I84" s="263"/>
      <c r="J84" s="263"/>
      <c r="K84" s="263"/>
      <c r="L84" s="263"/>
      <c r="M84" s="263"/>
      <c r="N84" s="267"/>
    </row>
  </sheetData>
  <sheetProtection password="CCA7" sheet="1" objects="1" scenario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21"/>
  <sheetViews>
    <sheetView workbookViewId="0">
      <selection activeCell="J150" sqref="J150"/>
    </sheetView>
  </sheetViews>
  <sheetFormatPr defaultRowHeight="11.25"/>
  <sheetData>
    <row r="1" spans="1:14" ht="12.75">
      <c r="A1" s="242" t="s">
        <v>1036</v>
      </c>
      <c r="B1" s="243" t="s">
        <v>1037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1"/>
    </row>
    <row r="2" spans="1:14" ht="13.5" thickBot="1">
      <c r="A2" s="242"/>
      <c r="B2" s="243" t="s">
        <v>1075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1"/>
    </row>
    <row r="3" spans="1:14" ht="13.5" thickTop="1">
      <c r="A3" s="245" t="s">
        <v>1039</v>
      </c>
      <c r="B3" s="246" t="s">
        <v>1040</v>
      </c>
      <c r="C3" s="247"/>
      <c r="D3" s="247"/>
      <c r="E3" s="247"/>
      <c r="F3" s="245" t="s">
        <v>1041</v>
      </c>
      <c r="G3" s="247"/>
      <c r="H3" s="247"/>
      <c r="I3" s="245" t="s">
        <v>1042</v>
      </c>
      <c r="J3" s="247"/>
      <c r="K3" s="247"/>
      <c r="L3" s="247"/>
      <c r="M3" s="248"/>
      <c r="N3" s="1"/>
    </row>
    <row r="4" spans="1:14" ht="12.75">
      <c r="A4" s="249" t="s">
        <v>1043</v>
      </c>
      <c r="B4" s="250" t="s">
        <v>1044</v>
      </c>
      <c r="C4" s="250"/>
      <c r="D4" s="250" t="s">
        <v>1045</v>
      </c>
      <c r="E4" s="250"/>
      <c r="F4" s="251"/>
      <c r="G4" s="250" t="s">
        <v>1046</v>
      </c>
      <c r="H4" s="250"/>
      <c r="I4" s="251"/>
      <c r="J4" s="250"/>
      <c r="K4" s="250" t="s">
        <v>1047</v>
      </c>
      <c r="L4" s="250"/>
      <c r="M4" s="252"/>
      <c r="N4" s="1"/>
    </row>
    <row r="5" spans="1:14" ht="12.75">
      <c r="A5" s="251"/>
      <c r="B5" s="250"/>
      <c r="C5" s="253" t="s">
        <v>1048</v>
      </c>
      <c r="D5" s="250" t="s">
        <v>1049</v>
      </c>
      <c r="E5" s="250" t="s">
        <v>1050</v>
      </c>
      <c r="F5" s="251" t="s">
        <v>1051</v>
      </c>
      <c r="G5" s="250" t="s">
        <v>1052</v>
      </c>
      <c r="H5" s="250" t="s">
        <v>1053</v>
      </c>
      <c r="I5" s="249" t="s">
        <v>1054</v>
      </c>
      <c r="J5" s="250" t="s">
        <v>1055</v>
      </c>
      <c r="K5" s="250" t="s">
        <v>1056</v>
      </c>
      <c r="L5" s="250" t="s">
        <v>1052</v>
      </c>
      <c r="M5" s="252" t="s">
        <v>1053</v>
      </c>
      <c r="N5" s="1"/>
    </row>
    <row r="6" spans="1:14" ht="12.75">
      <c r="A6" s="249" t="s">
        <v>170</v>
      </c>
      <c r="B6" s="250" t="s">
        <v>170</v>
      </c>
      <c r="C6" s="253" t="s">
        <v>170</v>
      </c>
      <c r="D6" s="250" t="s">
        <v>170</v>
      </c>
      <c r="E6" s="250" t="s">
        <v>170</v>
      </c>
      <c r="F6" s="251" t="s">
        <v>146</v>
      </c>
      <c r="G6" s="250" t="s">
        <v>146</v>
      </c>
      <c r="H6" s="250" t="s">
        <v>146</v>
      </c>
      <c r="I6" s="249" t="s">
        <v>170</v>
      </c>
      <c r="J6" s="250" t="s">
        <v>186</v>
      </c>
      <c r="K6" s="250" t="s">
        <v>186</v>
      </c>
      <c r="L6" s="250" t="s">
        <v>186</v>
      </c>
      <c r="M6" s="252" t="s">
        <v>186</v>
      </c>
      <c r="N6" s="1"/>
    </row>
    <row r="7" spans="1:14" ht="13.5" thickBot="1">
      <c r="A7" s="254"/>
      <c r="B7" s="255"/>
      <c r="C7" s="255"/>
      <c r="D7" s="255"/>
      <c r="E7" s="255"/>
      <c r="F7" s="254"/>
      <c r="G7" s="255"/>
      <c r="H7" s="255"/>
      <c r="I7" s="254"/>
      <c r="J7" s="255"/>
      <c r="K7" s="255"/>
      <c r="L7" s="255"/>
      <c r="M7" s="256"/>
      <c r="N7" s="1"/>
    </row>
    <row r="8" spans="1:14" ht="13.5" thickTop="1">
      <c r="A8" s="257">
        <v>0</v>
      </c>
      <c r="B8" s="258"/>
      <c r="C8" s="257">
        <v>1.7</v>
      </c>
      <c r="D8" s="258"/>
      <c r="E8" s="258"/>
      <c r="F8" s="258"/>
      <c r="G8" s="258"/>
      <c r="H8" s="258"/>
      <c r="I8" s="259"/>
      <c r="J8" s="258"/>
      <c r="K8" s="258"/>
      <c r="L8" s="258"/>
      <c r="M8" s="258"/>
      <c r="N8" s="1"/>
    </row>
    <row r="9" spans="1:14" ht="12.75">
      <c r="A9" s="260"/>
      <c r="B9" s="258">
        <f>A10-A8</f>
        <v>24.6</v>
      </c>
      <c r="C9" s="260"/>
      <c r="D9" s="258">
        <f>C8+C10</f>
        <v>3.4</v>
      </c>
      <c r="E9" s="258">
        <f>D9/2</f>
        <v>1.7</v>
      </c>
      <c r="F9" s="258">
        <f>IF(E9&lt;2,E9*B9,0)</f>
        <v>41.82</v>
      </c>
      <c r="G9" s="258">
        <f>IF((AND(E9&gt;2,E9&lt;4)),B9*E9,0)</f>
        <v>0</v>
      </c>
      <c r="H9" s="258">
        <f>IF((AND(E9&gt;4,E9&lt;6)),B9*E9,0)</f>
        <v>0</v>
      </c>
      <c r="I9" s="257">
        <v>1</v>
      </c>
      <c r="J9" s="258">
        <f>IF(E9&lt;1,B9*E9*I9,0)</f>
        <v>0</v>
      </c>
      <c r="K9" s="258">
        <f>IF((AND(E9&gt;1,E9&lt;2.5)),B9*E9*I9,0)</f>
        <v>41.82</v>
      </c>
      <c r="L9" s="258">
        <f>IF((AND(E9&gt;2.5,E9&lt;4)),B9*E9*I9,0)</f>
        <v>0</v>
      </c>
      <c r="M9" s="258">
        <f>IF((IF(E9&gt;4,E9&lt;6)),B9*E9*I9,0)</f>
        <v>0</v>
      </c>
      <c r="N9" s="1"/>
    </row>
    <row r="10" spans="1:14" ht="12.75">
      <c r="A10" s="257">
        <v>24.6</v>
      </c>
      <c r="B10" s="258"/>
      <c r="C10" s="257">
        <v>1.7</v>
      </c>
      <c r="D10" s="258"/>
      <c r="E10" s="258"/>
      <c r="F10" s="258"/>
      <c r="G10" s="258"/>
      <c r="H10" s="258"/>
      <c r="I10" s="260"/>
      <c r="J10" s="258"/>
      <c r="K10" s="258"/>
      <c r="L10" s="258"/>
      <c r="M10" s="258"/>
      <c r="N10" s="1"/>
    </row>
    <row r="11" spans="1:14" ht="12.75">
      <c r="A11" s="260"/>
      <c r="B11" s="258">
        <f>A12-A10</f>
        <v>14.299999999999997</v>
      </c>
      <c r="C11" s="260"/>
      <c r="D11" s="258">
        <f>C10+C12</f>
        <v>3.3499999999999996</v>
      </c>
      <c r="E11" s="258">
        <f>D11/2</f>
        <v>1.6749999999999998</v>
      </c>
      <c r="F11" s="258">
        <f>IF(E11&lt;2,E11*B11,0)</f>
        <v>23.952499999999993</v>
      </c>
      <c r="G11" s="258">
        <f>IF((AND(E11&gt;2,E11&lt;4)),B11*E11,0)</f>
        <v>0</v>
      </c>
      <c r="H11" s="258">
        <f>IF((AND(E11&gt;4,E11&lt;6)),B11*E11,0)</f>
        <v>0</v>
      </c>
      <c r="I11" s="257">
        <v>1</v>
      </c>
      <c r="J11" s="258">
        <f>IF(E11&lt;1,B11*E11*I11,0)</f>
        <v>0</v>
      </c>
      <c r="K11" s="258">
        <f>IF((AND(E11&gt;1,E11&lt;2.5)),B11*E11*I11,0)</f>
        <v>23.952499999999993</v>
      </c>
      <c r="L11" s="258">
        <f>IF((AND(E11&gt;2.5,E11&lt;4)),B11*E11*I11,0)</f>
        <v>0</v>
      </c>
      <c r="M11" s="258">
        <f>IF((IF(E11&gt;4,E11&lt;6)),B11*E11*I11,0)</f>
        <v>0</v>
      </c>
      <c r="N11" s="1"/>
    </row>
    <row r="12" spans="1:14" ht="12.75">
      <c r="A12" s="257">
        <v>38.9</v>
      </c>
      <c r="B12" s="258"/>
      <c r="C12" s="257">
        <v>1.65</v>
      </c>
      <c r="D12" s="258"/>
      <c r="E12" s="258"/>
      <c r="F12" s="258"/>
      <c r="G12" s="258"/>
      <c r="H12" s="258"/>
      <c r="I12" s="260"/>
      <c r="J12" s="258"/>
      <c r="K12" s="258"/>
      <c r="L12" s="258"/>
      <c r="M12" s="258"/>
      <c r="N12" s="1"/>
    </row>
    <row r="13" spans="1:14" ht="12.75">
      <c r="A13" s="260"/>
      <c r="B13" s="258">
        <f>A14-A12</f>
        <v>31.4</v>
      </c>
      <c r="C13" s="260"/>
      <c r="D13" s="258">
        <f>C12+C14</f>
        <v>3.3499999999999996</v>
      </c>
      <c r="E13" s="258">
        <f>D13/2</f>
        <v>1.6749999999999998</v>
      </c>
      <c r="F13" s="258">
        <f>IF(E13&lt;2,E13*B13,0)</f>
        <v>52.594999999999992</v>
      </c>
      <c r="G13" s="258">
        <f>IF((AND(E13&gt;2,E13&lt;4)),B13*E13,0)</f>
        <v>0</v>
      </c>
      <c r="H13" s="258">
        <f>IF((AND(E13&gt;4,E13&lt;6)),B13*E13,0)</f>
        <v>0</v>
      </c>
      <c r="I13" s="257">
        <v>1</v>
      </c>
      <c r="J13" s="258">
        <f>IF(E13&lt;1,B13*E13*I13,0)</f>
        <v>0</v>
      </c>
      <c r="K13" s="258">
        <f>IF((AND(E13&gt;1,E13&lt;2.5)),B13*E13*I13,0)</f>
        <v>52.594999999999992</v>
      </c>
      <c r="L13" s="258">
        <f>IF((AND(E13&gt;2.5,E13&lt;4)),B13*E13*I13,0)</f>
        <v>0</v>
      </c>
      <c r="M13" s="258">
        <f>IF((IF(E13&gt;4,E13&lt;6)),B13*E13*I13,0)</f>
        <v>0</v>
      </c>
      <c r="N13" s="1"/>
    </row>
    <row r="14" spans="1:14" ht="12.75">
      <c r="A14" s="257">
        <v>70.3</v>
      </c>
      <c r="B14" s="258"/>
      <c r="C14" s="257">
        <v>1.7</v>
      </c>
      <c r="D14" s="258"/>
      <c r="E14" s="258"/>
      <c r="F14" s="258"/>
      <c r="G14" s="258"/>
      <c r="H14" s="258"/>
      <c r="I14" s="260"/>
      <c r="J14" s="258"/>
      <c r="K14" s="258"/>
      <c r="L14" s="258"/>
      <c r="M14" s="258"/>
      <c r="N14" s="1"/>
    </row>
    <row r="15" spans="1:14" ht="12.75">
      <c r="A15" s="260"/>
      <c r="B15" s="258">
        <f>A16-A14</f>
        <v>29.299999999999997</v>
      </c>
      <c r="C15" s="260"/>
      <c r="D15" s="258">
        <f>C14+C16</f>
        <v>3.41</v>
      </c>
      <c r="E15" s="258">
        <f>D15/2</f>
        <v>1.7050000000000001</v>
      </c>
      <c r="F15" s="258">
        <f>IF(E15&lt;2,E15*B15,0)</f>
        <v>49.956499999999998</v>
      </c>
      <c r="G15" s="258">
        <f>IF((AND(E15&gt;2,E15&lt;4)),B15*E15,0)</f>
        <v>0</v>
      </c>
      <c r="H15" s="258">
        <f>IF((AND(E15&gt;4,E15&lt;6)),B15*E15,0)</f>
        <v>0</v>
      </c>
      <c r="I15" s="257">
        <v>1</v>
      </c>
      <c r="J15" s="258">
        <f>IF(E15&lt;1,B15*E15*I15,0)</f>
        <v>0</v>
      </c>
      <c r="K15" s="258">
        <f>IF((AND(E15&gt;1,E15&lt;2.5)),B15*E15*I15,0)</f>
        <v>49.956499999999998</v>
      </c>
      <c r="L15" s="258">
        <f>IF((AND(E15&gt;2.5,E15&lt;4)),B15*E15*I15,0)</f>
        <v>0</v>
      </c>
      <c r="M15" s="258">
        <f>IF((IF(E15&gt;4,E15&lt;6)),B15*E15*I15,0)</f>
        <v>0</v>
      </c>
      <c r="N15" s="1"/>
    </row>
    <row r="16" spans="1:14" ht="12.75">
      <c r="A16" s="257">
        <v>99.6</v>
      </c>
      <c r="B16" s="258"/>
      <c r="C16" s="257">
        <v>1.71</v>
      </c>
      <c r="D16" s="258"/>
      <c r="E16" s="258"/>
      <c r="F16" s="258"/>
      <c r="G16" s="258"/>
      <c r="H16" s="258"/>
      <c r="I16" s="259"/>
      <c r="J16" s="258"/>
      <c r="K16" s="258"/>
      <c r="L16" s="258"/>
      <c r="M16" s="258"/>
      <c r="N16" s="1"/>
    </row>
    <row r="17" spans="1:14" ht="12.75">
      <c r="A17" s="260"/>
      <c r="B17" s="258">
        <f>A18-A16</f>
        <v>18.700000000000003</v>
      </c>
      <c r="C17" s="260"/>
      <c r="D17" s="258">
        <f>C16+C18</f>
        <v>3.41</v>
      </c>
      <c r="E17" s="258">
        <f>D17/2</f>
        <v>1.7050000000000001</v>
      </c>
      <c r="F17" s="258">
        <f>IF(E17&lt;2,E17*B17,0)</f>
        <v>31.883500000000005</v>
      </c>
      <c r="G17" s="258">
        <f>IF((AND(E17&gt;2,E17&lt;4)),B17*E17,0)</f>
        <v>0</v>
      </c>
      <c r="H17" s="258">
        <f>IF((AND(E17&gt;4,E17&lt;6)),B17*E17,0)</f>
        <v>0</v>
      </c>
      <c r="I17" s="257">
        <v>1</v>
      </c>
      <c r="J17" s="258">
        <f>IF(E17&lt;1,B17*E17*I17,0)</f>
        <v>0</v>
      </c>
      <c r="K17" s="258">
        <f>IF((AND(E17&gt;1,E17&lt;2.5)),B17*E17*I17,0)</f>
        <v>31.883500000000005</v>
      </c>
      <c r="L17" s="258">
        <f>IF((AND(E17&gt;2.5,E17&lt;4)),B17*E17*I17,0)</f>
        <v>0</v>
      </c>
      <c r="M17" s="258">
        <f>IF((IF(E17&gt;4,E17&lt;6)),B17*E17*I17,0)</f>
        <v>0</v>
      </c>
      <c r="N17" s="1"/>
    </row>
    <row r="18" spans="1:14" ht="12.75">
      <c r="A18" s="257">
        <v>118.3</v>
      </c>
      <c r="B18" s="258"/>
      <c r="C18" s="257">
        <v>1.7</v>
      </c>
      <c r="D18" s="258"/>
      <c r="E18" s="258"/>
      <c r="F18" s="258"/>
      <c r="G18" s="258"/>
      <c r="H18" s="258"/>
      <c r="I18" s="259"/>
      <c r="J18" s="258"/>
      <c r="K18" s="258"/>
      <c r="L18" s="258"/>
      <c r="M18" s="258"/>
      <c r="N18" s="1"/>
    </row>
    <row r="19" spans="1:14" ht="12.75">
      <c r="A19" s="260"/>
      <c r="B19" s="258">
        <f>A20-A18</f>
        <v>5.2000000000000028</v>
      </c>
      <c r="C19" s="260"/>
      <c r="D19" s="258">
        <f>C18+C20</f>
        <v>3.4</v>
      </c>
      <c r="E19" s="258">
        <f>D19/2</f>
        <v>1.7</v>
      </c>
      <c r="F19" s="258">
        <f>IF(E19&lt;2,E19*B19,0)</f>
        <v>8.8400000000000052</v>
      </c>
      <c r="G19" s="258">
        <f>IF((AND(E19&gt;2,E19&lt;4)),B19*E19,0)</f>
        <v>0</v>
      </c>
      <c r="H19" s="258">
        <f>IF((AND(E19&gt;4,E19&lt;6)),B19*E19,0)</f>
        <v>0</v>
      </c>
      <c r="I19" s="257">
        <v>1</v>
      </c>
      <c r="J19" s="258">
        <f>IF(E19&lt;1,B19*E19*I19,0)</f>
        <v>0</v>
      </c>
      <c r="K19" s="258">
        <f>IF((AND(E19&gt;1,E19&lt;2.5)),B19*E19*I19,0)</f>
        <v>8.8400000000000052</v>
      </c>
      <c r="L19" s="258">
        <f>IF((AND(E19&gt;2.5,E19&lt;4)),B19*E19*I19,0)</f>
        <v>0</v>
      </c>
      <c r="M19" s="258">
        <f>IF((IF(E19&gt;4,E19&lt;6)),B19*E19*I19,0)</f>
        <v>0</v>
      </c>
      <c r="N19" s="1"/>
    </row>
    <row r="20" spans="1:14" ht="12.75">
      <c r="A20" s="257">
        <v>123.5</v>
      </c>
      <c r="B20" s="258"/>
      <c r="C20" s="257">
        <v>1.7</v>
      </c>
      <c r="D20" s="258"/>
      <c r="E20" s="258"/>
      <c r="F20" s="258"/>
      <c r="G20" s="258"/>
      <c r="H20" s="258"/>
      <c r="I20" s="260"/>
      <c r="J20" s="258"/>
      <c r="K20" s="258"/>
      <c r="L20" s="258"/>
      <c r="M20" s="258"/>
      <c r="N20" s="1"/>
    </row>
    <row r="21" spans="1:14" ht="12.75">
      <c r="A21" s="260"/>
      <c r="B21" s="258">
        <f>A22-A20</f>
        <v>27.199999999999989</v>
      </c>
      <c r="C21" s="260"/>
      <c r="D21" s="258">
        <f>C20+C22</f>
        <v>3.36</v>
      </c>
      <c r="E21" s="258">
        <f>D21/2</f>
        <v>1.68</v>
      </c>
      <c r="F21" s="258">
        <f>IF(E21&lt;2,E21*B21,0)</f>
        <v>45.695999999999977</v>
      </c>
      <c r="G21" s="258">
        <f>IF((AND(E21&gt;2,E21&lt;4)),B21*E21,0)</f>
        <v>0</v>
      </c>
      <c r="H21" s="258">
        <f>IF((AND(E21&gt;4,E21&lt;6)),B21*E21,0)</f>
        <v>0</v>
      </c>
      <c r="I21" s="257">
        <v>1</v>
      </c>
      <c r="J21" s="258">
        <f>IF(E21&lt;1,B21*E21*I21,0)</f>
        <v>0</v>
      </c>
      <c r="K21" s="258">
        <f>IF((AND(E21&gt;1,E21&lt;2.5)),B21*E21*I21,0)</f>
        <v>45.695999999999977</v>
      </c>
      <c r="L21" s="258">
        <f>IF((AND(E21&gt;2.5,E21&lt;4)),B21*E21*I21,0)</f>
        <v>0</v>
      </c>
      <c r="M21" s="258">
        <f>IF((IF(E21&gt;4,E21&lt;6)),B21*E21*I21,0)</f>
        <v>0</v>
      </c>
      <c r="N21" s="1"/>
    </row>
    <row r="22" spans="1:14" ht="12.75">
      <c r="A22" s="257">
        <v>150.69999999999999</v>
      </c>
      <c r="B22" s="258"/>
      <c r="C22" s="257">
        <v>1.66</v>
      </c>
      <c r="D22" s="258"/>
      <c r="E22" s="258"/>
      <c r="F22" s="258"/>
      <c r="G22" s="258"/>
      <c r="H22" s="258"/>
      <c r="I22" s="260"/>
      <c r="J22" s="258"/>
      <c r="K22" s="258"/>
      <c r="L22" s="258"/>
      <c r="M22" s="258"/>
      <c r="N22" s="1"/>
    </row>
    <row r="23" spans="1:14" ht="12.75">
      <c r="A23" s="260"/>
      <c r="B23" s="258">
        <f>A24-A22</f>
        <v>21.100000000000023</v>
      </c>
      <c r="C23" s="260"/>
      <c r="D23" s="258">
        <f>C22+C24</f>
        <v>3.33</v>
      </c>
      <c r="E23" s="258">
        <f>D23/2</f>
        <v>1.665</v>
      </c>
      <c r="F23" s="258">
        <f>IF(E23&lt;2,E23*B23,0)</f>
        <v>35.131500000000038</v>
      </c>
      <c r="G23" s="258">
        <f>IF((AND(E23&gt;2,E23&lt;4)),B23*E23,0)</f>
        <v>0</v>
      </c>
      <c r="H23" s="258">
        <f>IF((AND(E23&gt;4,E23&lt;6)),B23*E23,0)</f>
        <v>0</v>
      </c>
      <c r="I23" s="257">
        <v>1</v>
      </c>
      <c r="J23" s="258">
        <f>IF(E23&lt;1,B23*E23*I23,0)</f>
        <v>0</v>
      </c>
      <c r="K23" s="258">
        <f>IF((AND(E23&gt;1,E23&lt;2.5)),B23*E23*I23,0)</f>
        <v>35.131500000000038</v>
      </c>
      <c r="L23" s="258">
        <f>IF((AND(E23&gt;2.5,E23&lt;4)),B23*E23*I23,0)</f>
        <v>0</v>
      </c>
      <c r="M23" s="258">
        <f>IF((IF(E23&gt;4,E23&lt;6)),B23*E23*I23,0)</f>
        <v>0</v>
      </c>
      <c r="N23" s="1"/>
    </row>
    <row r="24" spans="1:14" ht="12.75">
      <c r="A24" s="257">
        <v>171.8</v>
      </c>
      <c r="B24" s="258"/>
      <c r="C24" s="257">
        <v>1.67</v>
      </c>
      <c r="D24" s="258"/>
      <c r="E24" s="258"/>
      <c r="F24" s="258"/>
      <c r="G24" s="258"/>
      <c r="H24" s="258"/>
      <c r="I24" s="260"/>
      <c r="J24" s="258"/>
      <c r="K24" s="258"/>
      <c r="L24" s="258"/>
      <c r="M24" s="258"/>
      <c r="N24" s="1"/>
    </row>
    <row r="25" spans="1:14" ht="12.75">
      <c r="A25" s="260"/>
      <c r="B25" s="258">
        <f>A26-A24</f>
        <v>29.199999999999989</v>
      </c>
      <c r="C25" s="260"/>
      <c r="D25" s="258">
        <f>C24+C26</f>
        <v>3.34</v>
      </c>
      <c r="E25" s="258">
        <f>D25/2</f>
        <v>1.67</v>
      </c>
      <c r="F25" s="258">
        <f>IF(E25&lt;2,E25*B25,0)</f>
        <v>48.763999999999982</v>
      </c>
      <c r="G25" s="258">
        <f>IF((AND(E25&gt;2,E25&lt;4)),B25*E25,0)</f>
        <v>0</v>
      </c>
      <c r="H25" s="258">
        <f>IF((AND(E25&gt;4,E25&lt;6)),B25*E25,0)</f>
        <v>0</v>
      </c>
      <c r="I25" s="257">
        <v>1</v>
      </c>
      <c r="J25" s="258">
        <f>IF(E25&lt;1,B25*E25*I25,0)</f>
        <v>0</v>
      </c>
      <c r="K25" s="258">
        <f>IF((AND(E25&gt;1,E25&lt;2.5)),B25*E25*I25,0)</f>
        <v>48.763999999999982</v>
      </c>
      <c r="L25" s="258">
        <f>IF((AND(E25&gt;2.5,E25&lt;4)),B25*E25*I25,0)</f>
        <v>0</v>
      </c>
      <c r="M25" s="258">
        <f>IF((IF(E25&gt;4,E25&lt;6)),B25*E25*I25,0)</f>
        <v>0</v>
      </c>
      <c r="N25" s="1"/>
    </row>
    <row r="26" spans="1:14" ht="12.75">
      <c r="A26" s="257">
        <v>201</v>
      </c>
      <c r="B26" s="258"/>
      <c r="C26" s="257">
        <v>1.67</v>
      </c>
      <c r="D26" s="258"/>
      <c r="E26" s="258"/>
      <c r="F26" s="258"/>
      <c r="G26" s="258"/>
      <c r="H26" s="258"/>
      <c r="I26" s="259"/>
      <c r="J26" s="258"/>
      <c r="K26" s="258"/>
      <c r="L26" s="258"/>
      <c r="M26" s="258"/>
      <c r="N26" s="1"/>
    </row>
    <row r="27" spans="1:14" ht="12.75">
      <c r="A27" s="260"/>
      <c r="B27" s="258">
        <f>A28-A26</f>
        <v>39</v>
      </c>
      <c r="C27" s="260"/>
      <c r="D27" s="258">
        <f>C26+C28</f>
        <v>3.37</v>
      </c>
      <c r="E27" s="258">
        <f>D27/2</f>
        <v>1.6850000000000001</v>
      </c>
      <c r="F27" s="258">
        <f>IF(E27&lt;2,E27*B27,0)</f>
        <v>65.715000000000003</v>
      </c>
      <c r="G27" s="258">
        <f>IF((AND(E27&gt;2,E27&lt;4)),B27*E27,0)</f>
        <v>0</v>
      </c>
      <c r="H27" s="258">
        <f>IF((AND(E27&gt;4,E27&lt;6)),B27*E27,0)</f>
        <v>0</v>
      </c>
      <c r="I27" s="257">
        <v>1</v>
      </c>
      <c r="J27" s="258">
        <f>IF(E27&lt;1,B27*E27*I27,0)</f>
        <v>0</v>
      </c>
      <c r="K27" s="258">
        <f>IF((AND(E27&gt;1,E27&lt;2.5)),B27*E27*I27,0)</f>
        <v>65.715000000000003</v>
      </c>
      <c r="L27" s="258">
        <f>IF((AND(E27&gt;2.5,E27&lt;4)),B27*E27*I27,0)</f>
        <v>0</v>
      </c>
      <c r="M27" s="258">
        <f>IF((IF(E27&gt;4,E27&lt;6)),B27*E27*I27,0)</f>
        <v>0</v>
      </c>
      <c r="N27" s="1"/>
    </row>
    <row r="28" spans="1:14" ht="12.75">
      <c r="A28" s="257">
        <v>240</v>
      </c>
      <c r="B28" s="258"/>
      <c r="C28" s="257">
        <v>1.7</v>
      </c>
      <c r="D28" s="258"/>
      <c r="E28" s="258"/>
      <c r="F28" s="258"/>
      <c r="G28" s="258"/>
      <c r="H28" s="258"/>
      <c r="I28" s="259"/>
      <c r="J28" s="258"/>
      <c r="K28" s="258"/>
      <c r="L28" s="258"/>
      <c r="M28" s="258"/>
      <c r="N28" s="1"/>
    </row>
    <row r="29" spans="1:14" ht="12.75">
      <c r="A29" s="284" t="s">
        <v>1057</v>
      </c>
      <c r="B29" s="285"/>
      <c r="C29" s="285"/>
      <c r="D29" s="285"/>
      <c r="E29" s="285"/>
      <c r="F29" s="285">
        <f>SUM(F8:F28)</f>
        <v>404.35400000000004</v>
      </c>
      <c r="G29" s="285">
        <f>SUM(G8:G28)</f>
        <v>0</v>
      </c>
      <c r="H29" s="285">
        <f>SUM(H8:H14)</f>
        <v>0</v>
      </c>
      <c r="I29" s="286"/>
      <c r="J29" s="287">
        <f>SUM(J8:J28)</f>
        <v>0</v>
      </c>
      <c r="K29" s="287">
        <f>SUM(K8:K28)</f>
        <v>404.35400000000004</v>
      </c>
      <c r="L29" s="287">
        <f>SUM(L8:L28)</f>
        <v>0</v>
      </c>
      <c r="M29" s="287">
        <f>SUM(M8:M28)</f>
        <v>0</v>
      </c>
      <c r="N29" s="1"/>
    </row>
    <row r="30" spans="1:14" ht="12.75">
      <c r="A30" s="286"/>
      <c r="B30" s="285"/>
      <c r="C30" s="286"/>
      <c r="D30" s="285"/>
      <c r="E30" s="285"/>
      <c r="F30" s="285" t="s">
        <v>1076</v>
      </c>
      <c r="G30" s="285" t="s">
        <v>1076</v>
      </c>
      <c r="H30" s="285" t="s">
        <v>1076</v>
      </c>
      <c r="I30" s="285"/>
      <c r="J30" s="258"/>
      <c r="K30" s="258"/>
      <c r="L30" s="258"/>
      <c r="M30" s="258"/>
      <c r="N30" s="1"/>
    </row>
    <row r="31" spans="1:14" ht="12.75">
      <c r="A31" s="285"/>
      <c r="B31" s="285"/>
      <c r="C31" s="285"/>
      <c r="D31" s="285"/>
      <c r="E31" s="285"/>
      <c r="F31" s="284">
        <f>F29*2</f>
        <v>808.70800000000008</v>
      </c>
      <c r="G31" s="284">
        <f>G29*2</f>
        <v>0</v>
      </c>
      <c r="H31" s="285">
        <f>H29*2</f>
        <v>0</v>
      </c>
      <c r="I31" s="286"/>
      <c r="J31" s="258"/>
      <c r="K31" s="258"/>
      <c r="L31" s="258"/>
      <c r="M31" s="288"/>
      <c r="N31" s="1"/>
    </row>
    <row r="32" spans="1:14" ht="12.75">
      <c r="A32" s="263"/>
      <c r="B32" s="263"/>
      <c r="C32" s="263"/>
      <c r="D32" s="263"/>
      <c r="E32" s="263"/>
      <c r="F32" s="263"/>
      <c r="G32" s="263"/>
      <c r="H32" s="263"/>
      <c r="I32" s="264" t="s">
        <v>1057</v>
      </c>
      <c r="J32" s="262"/>
      <c r="K32" s="262"/>
      <c r="L32" s="262"/>
      <c r="M32" s="289">
        <f>J29+K29+L29+M29</f>
        <v>404.35400000000004</v>
      </c>
      <c r="N32" s="1"/>
    </row>
    <row r="33" spans="1:14" ht="13.5" thickBot="1">
      <c r="A33" s="268" t="s">
        <v>1060</v>
      </c>
      <c r="B33" s="263"/>
      <c r="C33" s="267"/>
      <c r="D33" s="263"/>
      <c r="E33" s="263"/>
      <c r="F33" s="263"/>
      <c r="G33" s="263"/>
      <c r="H33" s="268"/>
      <c r="I33" s="263"/>
      <c r="J33" s="262"/>
      <c r="K33" s="262"/>
      <c r="L33" s="290"/>
      <c r="M33" s="262"/>
      <c r="N33" s="1"/>
    </row>
    <row r="34" spans="1:14" ht="13.5" thickTop="1">
      <c r="A34" s="273" t="s">
        <v>1066</v>
      </c>
      <c r="B34" s="270" t="s">
        <v>1065</v>
      </c>
      <c r="C34" s="272" t="s">
        <v>1067</v>
      </c>
      <c r="D34" s="263"/>
      <c r="E34" s="283"/>
      <c r="F34" s="263"/>
      <c r="G34" s="263"/>
      <c r="H34" s="263"/>
      <c r="I34" s="263"/>
      <c r="J34" s="291"/>
      <c r="K34" s="262"/>
      <c r="L34" s="262"/>
      <c r="M34" s="262"/>
      <c r="N34" s="1"/>
    </row>
    <row r="35" spans="1:14" ht="13.5" thickBot="1">
      <c r="A35" s="275" t="s">
        <v>1068</v>
      </c>
      <c r="B35" s="276" t="s">
        <v>170</v>
      </c>
      <c r="C35" s="277" t="s">
        <v>186</v>
      </c>
      <c r="D35" s="263"/>
      <c r="E35" s="263"/>
      <c r="F35" s="263"/>
      <c r="G35" s="263"/>
      <c r="H35" s="263"/>
      <c r="I35" s="263"/>
      <c r="J35" s="262"/>
      <c r="K35" s="262"/>
      <c r="L35" s="262"/>
      <c r="M35" s="262"/>
      <c r="N35" s="1"/>
    </row>
    <row r="36" spans="1:14" ht="13.5" thickTop="1">
      <c r="A36" s="278">
        <v>90</v>
      </c>
      <c r="B36" s="279">
        <v>0</v>
      </c>
      <c r="C36" s="280">
        <f>(3.14*0.045*0.045)*B36</f>
        <v>0</v>
      </c>
      <c r="D36" s="263"/>
      <c r="E36" s="263"/>
      <c r="F36" s="263"/>
      <c r="G36" s="263"/>
      <c r="H36" s="263"/>
      <c r="I36" s="263"/>
      <c r="J36" s="262"/>
      <c r="K36" s="262"/>
      <c r="L36" s="292"/>
      <c r="M36" s="262"/>
      <c r="N36" s="1"/>
    </row>
    <row r="37" spans="1:14" ht="12.75">
      <c r="A37" s="281">
        <v>110</v>
      </c>
      <c r="B37" s="280">
        <v>240</v>
      </c>
      <c r="C37" s="280">
        <f>(3.14*0.055*0.055)*B37</f>
        <v>2.2796400000000006</v>
      </c>
      <c r="D37" s="263"/>
      <c r="E37" s="268" t="s">
        <v>1072</v>
      </c>
      <c r="F37" s="263"/>
      <c r="G37" s="282">
        <f>M32</f>
        <v>404.35400000000004</v>
      </c>
      <c r="H37" s="268" t="s">
        <v>186</v>
      </c>
      <c r="I37" s="283" t="s">
        <v>1077</v>
      </c>
      <c r="J37" s="263"/>
      <c r="K37" s="263"/>
      <c r="L37" s="292"/>
      <c r="M37" s="262"/>
      <c r="N37" s="1"/>
    </row>
    <row r="38" spans="1:14" ht="12.75">
      <c r="A38" s="281">
        <v>160</v>
      </c>
      <c r="B38" s="280">
        <v>0</v>
      </c>
      <c r="C38" s="280">
        <f>(3.14*0.08*0.08)*B38</f>
        <v>0</v>
      </c>
      <c r="D38" s="263"/>
      <c r="E38" s="263"/>
      <c r="F38" s="263"/>
      <c r="G38" s="282">
        <f>M32-C40</f>
        <v>402.07436000000007</v>
      </c>
      <c r="H38" s="268" t="s">
        <v>186</v>
      </c>
      <c r="I38" s="283" t="s">
        <v>1078</v>
      </c>
      <c r="J38" s="263"/>
      <c r="K38" s="263"/>
      <c r="L38" s="292"/>
      <c r="M38" s="262"/>
      <c r="N38" s="1"/>
    </row>
    <row r="39" spans="1:14" ht="12.75">
      <c r="A39" s="281">
        <v>225</v>
      </c>
      <c r="B39" s="280">
        <v>0</v>
      </c>
      <c r="C39" s="280">
        <f>(3.14*0.125*0.125)*B39</f>
        <v>0</v>
      </c>
      <c r="D39" s="263"/>
      <c r="E39" s="263"/>
      <c r="F39" s="263"/>
      <c r="G39" s="263"/>
      <c r="H39" s="263"/>
      <c r="I39" s="263"/>
      <c r="J39" s="262"/>
      <c r="K39" s="262"/>
      <c r="L39" s="293"/>
      <c r="M39" s="262"/>
      <c r="N39" s="1"/>
    </row>
    <row r="40" spans="1:14" ht="12.75">
      <c r="A40" s="264" t="s">
        <v>1057</v>
      </c>
      <c r="B40" s="280"/>
      <c r="C40" s="264">
        <f>SUM(C36:C39)</f>
        <v>2.2796400000000006</v>
      </c>
      <c r="D40" s="263"/>
      <c r="E40" s="265"/>
      <c r="F40" s="263"/>
      <c r="G40" s="263"/>
      <c r="H40" s="265"/>
      <c r="I40" s="263"/>
      <c r="J40" s="294"/>
      <c r="K40" s="262"/>
      <c r="L40" s="265"/>
      <c r="M40" s="262"/>
      <c r="N40" s="1"/>
    </row>
    <row r="41" spans="1:14" ht="12.75">
      <c r="A41" s="263"/>
      <c r="B41" s="263"/>
      <c r="C41" s="263"/>
      <c r="D41" s="263"/>
      <c r="E41" s="263"/>
      <c r="F41" s="263"/>
      <c r="G41" s="263"/>
      <c r="H41" s="263"/>
      <c r="I41" s="263"/>
      <c r="J41" s="262"/>
      <c r="K41" s="262"/>
      <c r="L41" s="262"/>
      <c r="M41" s="262"/>
      <c r="N41" s="1"/>
    </row>
    <row r="42" spans="1:14" ht="12.75">
      <c r="A42" s="268"/>
      <c r="B42" s="263"/>
      <c r="C42" s="282"/>
      <c r="D42" s="268"/>
      <c r="E42" s="283"/>
      <c r="F42" s="263"/>
      <c r="G42" s="263"/>
      <c r="H42" s="263"/>
      <c r="I42" s="263"/>
      <c r="J42" s="262"/>
      <c r="K42" s="262"/>
      <c r="L42" s="262"/>
      <c r="M42" s="262"/>
      <c r="N42" s="1"/>
    </row>
    <row r="43" spans="1:14" ht="12.75">
      <c r="A43" s="242" t="s">
        <v>1036</v>
      </c>
      <c r="B43" s="243" t="s">
        <v>1037</v>
      </c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1"/>
    </row>
    <row r="44" spans="1:14" ht="13.5" thickBot="1">
      <c r="A44" s="242"/>
      <c r="B44" s="243" t="s">
        <v>1079</v>
      </c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1"/>
    </row>
    <row r="45" spans="1:14" ht="13.5" thickTop="1">
      <c r="A45" s="245" t="s">
        <v>1039</v>
      </c>
      <c r="B45" s="246" t="s">
        <v>1040</v>
      </c>
      <c r="C45" s="247"/>
      <c r="D45" s="247"/>
      <c r="E45" s="247"/>
      <c r="F45" s="245" t="s">
        <v>1041</v>
      </c>
      <c r="G45" s="247"/>
      <c r="H45" s="247"/>
      <c r="I45" s="245" t="s">
        <v>1042</v>
      </c>
      <c r="J45" s="247"/>
      <c r="K45" s="247"/>
      <c r="L45" s="247"/>
      <c r="M45" s="248"/>
      <c r="N45" s="1"/>
    </row>
    <row r="46" spans="1:14" ht="12.75">
      <c r="A46" s="249" t="s">
        <v>1043</v>
      </c>
      <c r="B46" s="250" t="s">
        <v>1044</v>
      </c>
      <c r="C46" s="250"/>
      <c r="D46" s="250" t="s">
        <v>1045</v>
      </c>
      <c r="E46" s="250"/>
      <c r="F46" s="251"/>
      <c r="G46" s="250" t="s">
        <v>1046</v>
      </c>
      <c r="H46" s="250"/>
      <c r="I46" s="251"/>
      <c r="J46" s="250"/>
      <c r="K46" s="250" t="s">
        <v>1047</v>
      </c>
      <c r="L46" s="250"/>
      <c r="M46" s="252"/>
      <c r="N46" s="1"/>
    </row>
    <row r="47" spans="1:14" ht="12.75">
      <c r="A47" s="251"/>
      <c r="B47" s="250"/>
      <c r="C47" s="253" t="s">
        <v>1048</v>
      </c>
      <c r="D47" s="250" t="s">
        <v>1049</v>
      </c>
      <c r="E47" s="250" t="s">
        <v>1050</v>
      </c>
      <c r="F47" s="251" t="s">
        <v>1051</v>
      </c>
      <c r="G47" s="250" t="s">
        <v>1052</v>
      </c>
      <c r="H47" s="250" t="s">
        <v>1053</v>
      </c>
      <c r="I47" s="249" t="s">
        <v>1054</v>
      </c>
      <c r="J47" s="250" t="s">
        <v>1055</v>
      </c>
      <c r="K47" s="250" t="s">
        <v>1056</v>
      </c>
      <c r="L47" s="250" t="s">
        <v>1052</v>
      </c>
      <c r="M47" s="252" t="s">
        <v>1053</v>
      </c>
      <c r="N47" s="1"/>
    </row>
    <row r="48" spans="1:14" ht="12.75">
      <c r="A48" s="249" t="s">
        <v>170</v>
      </c>
      <c r="B48" s="250" t="s">
        <v>170</v>
      </c>
      <c r="C48" s="253" t="s">
        <v>170</v>
      </c>
      <c r="D48" s="250" t="s">
        <v>170</v>
      </c>
      <c r="E48" s="250" t="s">
        <v>170</v>
      </c>
      <c r="F48" s="251" t="s">
        <v>146</v>
      </c>
      <c r="G48" s="250" t="s">
        <v>146</v>
      </c>
      <c r="H48" s="250" t="s">
        <v>146</v>
      </c>
      <c r="I48" s="249" t="s">
        <v>170</v>
      </c>
      <c r="J48" s="250" t="s">
        <v>186</v>
      </c>
      <c r="K48" s="250" t="s">
        <v>186</v>
      </c>
      <c r="L48" s="250" t="s">
        <v>186</v>
      </c>
      <c r="M48" s="252" t="s">
        <v>186</v>
      </c>
      <c r="N48" s="1"/>
    </row>
    <row r="49" spans="1:14" ht="13.5" thickBot="1">
      <c r="A49" s="254"/>
      <c r="B49" s="255"/>
      <c r="C49" s="255"/>
      <c r="D49" s="255"/>
      <c r="E49" s="255"/>
      <c r="F49" s="254"/>
      <c r="G49" s="255"/>
      <c r="H49" s="255"/>
      <c r="I49" s="254"/>
      <c r="J49" s="255"/>
      <c r="K49" s="255"/>
      <c r="L49" s="255"/>
      <c r="M49" s="256"/>
      <c r="N49" s="1"/>
    </row>
    <row r="50" spans="1:14" ht="13.5" thickTop="1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1"/>
    </row>
    <row r="51" spans="1:14" ht="12.75">
      <c r="A51" s="257">
        <v>0</v>
      </c>
      <c r="B51" s="258"/>
      <c r="C51" s="257">
        <v>1.7</v>
      </c>
      <c r="D51" s="258"/>
      <c r="E51" s="258"/>
      <c r="F51" s="258"/>
      <c r="G51" s="258"/>
      <c r="H51" s="258"/>
      <c r="I51" s="259"/>
      <c r="J51" s="258"/>
      <c r="K51" s="258"/>
      <c r="L51" s="258"/>
      <c r="M51" s="258"/>
      <c r="N51" s="1"/>
    </row>
    <row r="52" spans="1:14" ht="12.75">
      <c r="A52" s="260"/>
      <c r="B52" s="258">
        <f>A53-A51</f>
        <v>7</v>
      </c>
      <c r="C52" s="260"/>
      <c r="D52" s="258">
        <f>C51+C53</f>
        <v>3.4</v>
      </c>
      <c r="E52" s="258">
        <f>D52/2</f>
        <v>1.7</v>
      </c>
      <c r="F52" s="258">
        <f>IF(E52&lt;2,E52*B52,0)</f>
        <v>11.9</v>
      </c>
      <c r="G52" s="258">
        <f>IF((AND(E52&gt;2,E52&lt;4)),B52*E52,0)</f>
        <v>0</v>
      </c>
      <c r="H52" s="258">
        <f>IF((AND(E52&gt;4,E52&lt;6)),B52*E52,0)</f>
        <v>0</v>
      </c>
      <c r="I52" s="257">
        <v>1</v>
      </c>
      <c r="J52" s="258">
        <f>IF(E52&lt;1,B52*E52*I52,0)</f>
        <v>0</v>
      </c>
      <c r="K52" s="258">
        <f>IF((AND(E52&gt;1,E52&lt;2.5)),B52*E52*I52,0)</f>
        <v>11.9</v>
      </c>
      <c r="L52" s="258">
        <f>IF((AND(E52&gt;2.5,E52&lt;4)),B52*E52*I52,0)</f>
        <v>0</v>
      </c>
      <c r="M52" s="258">
        <f>IF((IF(E52&gt;4,E52&lt;6)),B52*E52*I52,0)</f>
        <v>0</v>
      </c>
      <c r="N52" s="1"/>
    </row>
    <row r="53" spans="1:14" ht="12.75">
      <c r="A53" s="257">
        <v>7</v>
      </c>
      <c r="B53" s="258"/>
      <c r="C53" s="257">
        <v>1.7</v>
      </c>
      <c r="D53" s="258"/>
      <c r="E53" s="258"/>
      <c r="F53" s="258"/>
      <c r="G53" s="258"/>
      <c r="H53" s="258"/>
      <c r="I53" s="260"/>
      <c r="J53" s="258"/>
      <c r="K53" s="258"/>
      <c r="L53" s="258"/>
      <c r="M53" s="258"/>
      <c r="N53" s="1"/>
    </row>
    <row r="54" spans="1:14" ht="12.75">
      <c r="A54" s="286"/>
      <c r="B54" s="285"/>
      <c r="C54" s="286"/>
      <c r="D54" s="285"/>
      <c r="E54" s="285"/>
      <c r="F54" s="285"/>
      <c r="G54" s="285"/>
      <c r="H54" s="285"/>
      <c r="I54" s="285"/>
      <c r="J54" s="258"/>
      <c r="K54" s="258"/>
      <c r="L54" s="258"/>
      <c r="M54" s="258"/>
      <c r="N54" s="1"/>
    </row>
    <row r="55" spans="1:14" ht="12.75">
      <c r="A55" s="284" t="s">
        <v>1057</v>
      </c>
      <c r="B55" s="285"/>
      <c r="C55" s="285"/>
      <c r="D55" s="285"/>
      <c r="E55" s="285"/>
      <c r="F55" s="285">
        <f>SUM(F51:F53)</f>
        <v>11.9</v>
      </c>
      <c r="G55" s="285">
        <f>SUM(G51:G53)</f>
        <v>0</v>
      </c>
      <c r="H55" s="285">
        <f>SUM(H51:H53)</f>
        <v>0</v>
      </c>
      <c r="I55" s="286"/>
      <c r="J55" s="287">
        <f>SUM(J51:J54)</f>
        <v>0</v>
      </c>
      <c r="K55" s="287">
        <f>SUM(K51:K54)</f>
        <v>11.9</v>
      </c>
      <c r="L55" s="287">
        <f>SUM(L51:L54)</f>
        <v>0</v>
      </c>
      <c r="M55" s="287">
        <f>SUM(M51:M54)</f>
        <v>0</v>
      </c>
      <c r="N55" s="1"/>
    </row>
    <row r="56" spans="1:14" ht="12.75">
      <c r="A56" s="286"/>
      <c r="B56" s="285"/>
      <c r="C56" s="286"/>
      <c r="D56" s="285"/>
      <c r="E56" s="285"/>
      <c r="F56" s="285" t="s">
        <v>1076</v>
      </c>
      <c r="G56" s="285" t="s">
        <v>1076</v>
      </c>
      <c r="H56" s="285" t="s">
        <v>1076</v>
      </c>
      <c r="I56" s="285"/>
      <c r="J56" s="258"/>
      <c r="K56" s="258"/>
      <c r="L56" s="258"/>
      <c r="M56" s="258"/>
      <c r="N56" s="1"/>
    </row>
    <row r="57" spans="1:14" ht="12.75">
      <c r="A57" s="285"/>
      <c r="B57" s="285"/>
      <c r="C57" s="285"/>
      <c r="D57" s="285"/>
      <c r="E57" s="285"/>
      <c r="F57" s="284">
        <f>F55*2</f>
        <v>23.8</v>
      </c>
      <c r="G57" s="284">
        <f>G55*2</f>
        <v>0</v>
      </c>
      <c r="H57" s="285">
        <f>H55*2</f>
        <v>0</v>
      </c>
      <c r="I57" s="286"/>
      <c r="J57" s="258"/>
      <c r="K57" s="258"/>
      <c r="L57" s="258"/>
      <c r="M57" s="288"/>
      <c r="N57" s="1"/>
    </row>
    <row r="58" spans="1:14" ht="12.75">
      <c r="A58" s="263"/>
      <c r="B58" s="263"/>
      <c r="C58" s="263"/>
      <c r="D58" s="263"/>
      <c r="E58" s="263"/>
      <c r="F58" s="263"/>
      <c r="G58" s="263"/>
      <c r="H58" s="263"/>
      <c r="I58" s="264" t="s">
        <v>1057</v>
      </c>
      <c r="J58" s="262"/>
      <c r="K58" s="262"/>
      <c r="L58" s="262"/>
      <c r="M58" s="289">
        <f>J55+K55+L55+M55</f>
        <v>11.9</v>
      </c>
      <c r="N58" s="1"/>
    </row>
    <row r="59" spans="1:14" ht="13.5" thickBot="1">
      <c r="A59" s="268" t="s">
        <v>1060</v>
      </c>
      <c r="B59" s="263"/>
      <c r="C59" s="267"/>
      <c r="D59" s="263"/>
      <c r="E59" s="263"/>
      <c r="F59" s="263"/>
      <c r="G59" s="263"/>
      <c r="H59" s="268"/>
      <c r="I59" s="263"/>
      <c r="J59" s="262"/>
      <c r="K59" s="262"/>
      <c r="L59" s="290"/>
      <c r="M59" s="262"/>
      <c r="N59" s="1"/>
    </row>
    <row r="60" spans="1:14" ht="13.5" thickTop="1">
      <c r="A60" s="273" t="s">
        <v>1066</v>
      </c>
      <c r="B60" s="270" t="s">
        <v>1065</v>
      </c>
      <c r="C60" s="272" t="s">
        <v>1067</v>
      </c>
      <c r="D60" s="263"/>
      <c r="E60" s="283"/>
      <c r="F60" s="263"/>
      <c r="G60" s="263"/>
      <c r="H60" s="263"/>
      <c r="I60" s="263"/>
      <c r="J60" s="291"/>
      <c r="K60" s="262"/>
      <c r="L60" s="262"/>
      <c r="M60" s="262"/>
      <c r="N60" s="1"/>
    </row>
    <row r="61" spans="1:14" ht="13.5" thickBot="1">
      <c r="A61" s="275" t="s">
        <v>1068</v>
      </c>
      <c r="B61" s="276" t="s">
        <v>170</v>
      </c>
      <c r="C61" s="277" t="s">
        <v>186</v>
      </c>
      <c r="D61" s="263"/>
      <c r="E61" s="263"/>
      <c r="F61" s="263"/>
      <c r="G61" s="263"/>
      <c r="H61" s="263"/>
      <c r="I61" s="263"/>
      <c r="J61" s="262"/>
      <c r="K61" s="262"/>
      <c r="L61" s="262"/>
      <c r="M61" s="262"/>
      <c r="N61" s="1"/>
    </row>
    <row r="62" spans="1:14" ht="13.5" thickTop="1">
      <c r="A62" s="278">
        <v>90</v>
      </c>
      <c r="B62" s="279">
        <v>0</v>
      </c>
      <c r="C62" s="280">
        <f>(3.14*0.045*0.045)*B62</f>
        <v>0</v>
      </c>
      <c r="D62" s="263"/>
      <c r="E62" s="263"/>
      <c r="F62" s="263"/>
      <c r="G62" s="263"/>
      <c r="H62" s="263"/>
      <c r="I62" s="263"/>
      <c r="J62" s="262"/>
      <c r="K62" s="262"/>
      <c r="L62" s="292"/>
      <c r="M62" s="262"/>
      <c r="N62" s="1"/>
    </row>
    <row r="63" spans="1:14" ht="12.75">
      <c r="A63" s="281">
        <v>110</v>
      </c>
      <c r="B63" s="280">
        <v>7</v>
      </c>
      <c r="C63" s="280">
        <f>(3.14*0.055*0.055)*B63</f>
        <v>6.6489500000000007E-2</v>
      </c>
      <c r="D63" s="263"/>
      <c r="E63" s="263"/>
      <c r="F63" s="263"/>
      <c r="G63" s="263"/>
      <c r="H63" s="263"/>
      <c r="I63" s="263"/>
      <c r="J63" s="262"/>
      <c r="K63" s="262"/>
      <c r="L63" s="292"/>
      <c r="M63" s="262"/>
      <c r="N63" s="1"/>
    </row>
    <row r="64" spans="1:14" ht="12.75">
      <c r="A64" s="281">
        <v>160</v>
      </c>
      <c r="B64" s="280">
        <v>0</v>
      </c>
      <c r="C64" s="280">
        <f>(3.14*0.08*0.08)*B64</f>
        <v>0</v>
      </c>
      <c r="D64" s="263"/>
      <c r="E64" s="263"/>
      <c r="F64" s="263"/>
      <c r="G64" s="263"/>
      <c r="H64" s="263"/>
      <c r="I64" s="263"/>
      <c r="J64" s="262"/>
      <c r="K64" s="262"/>
      <c r="L64" s="292"/>
      <c r="M64" s="262"/>
      <c r="N64" s="1"/>
    </row>
    <row r="65" spans="1:14" ht="12.75">
      <c r="A65" s="281">
        <v>225</v>
      </c>
      <c r="B65" s="280">
        <v>0</v>
      </c>
      <c r="C65" s="280">
        <f>(3.14*0.125*0.125)*B65</f>
        <v>0</v>
      </c>
      <c r="D65" s="263"/>
      <c r="E65" s="263"/>
      <c r="F65" s="263"/>
      <c r="G65" s="263"/>
      <c r="H65" s="263"/>
      <c r="I65" s="263"/>
      <c r="J65" s="262"/>
      <c r="K65" s="262"/>
      <c r="L65" s="293"/>
      <c r="M65" s="262"/>
      <c r="N65" s="1"/>
    </row>
    <row r="66" spans="1:14" ht="12.75">
      <c r="A66" s="264" t="s">
        <v>1057</v>
      </c>
      <c r="B66" s="280"/>
      <c r="C66" s="264">
        <f>SUM(C62:C65)</f>
        <v>6.6489500000000007E-2</v>
      </c>
      <c r="D66" s="263"/>
      <c r="E66" s="265"/>
      <c r="F66" s="263"/>
      <c r="G66" s="263"/>
      <c r="H66" s="265"/>
      <c r="I66" s="263"/>
      <c r="J66" s="294"/>
      <c r="K66" s="262"/>
      <c r="L66" s="265"/>
      <c r="M66" s="262"/>
      <c r="N66" s="1"/>
    </row>
    <row r="67" spans="1:14" ht="12.75">
      <c r="A67" s="263"/>
      <c r="B67" s="263"/>
      <c r="C67" s="263"/>
      <c r="D67" s="263"/>
      <c r="E67" s="263"/>
      <c r="F67" s="263"/>
      <c r="G67" s="263"/>
      <c r="H67" s="263"/>
      <c r="I67" s="263"/>
      <c r="J67" s="262"/>
      <c r="K67" s="262"/>
      <c r="L67" s="262"/>
      <c r="M67" s="262"/>
      <c r="N67" s="1"/>
    </row>
    <row r="68" spans="1:14" ht="12.75">
      <c r="A68" s="268" t="s">
        <v>1072</v>
      </c>
      <c r="B68" s="263"/>
      <c r="C68" s="282">
        <f>M58</f>
        <v>11.9</v>
      </c>
      <c r="D68" s="268" t="s">
        <v>186</v>
      </c>
      <c r="E68" s="283" t="s">
        <v>1077</v>
      </c>
      <c r="F68" s="263"/>
      <c r="G68" s="263"/>
      <c r="H68" s="263"/>
      <c r="I68" s="263"/>
      <c r="J68" s="262"/>
      <c r="K68" s="262"/>
      <c r="L68" s="262"/>
      <c r="M68" s="262"/>
      <c r="N68" s="1"/>
    </row>
    <row r="69" spans="1:14" ht="12.75">
      <c r="A69" s="263"/>
      <c r="B69" s="263"/>
      <c r="C69" s="282">
        <f>M58-C66</f>
        <v>11.833510500000001</v>
      </c>
      <c r="D69" s="268" t="s">
        <v>186</v>
      </c>
      <c r="E69" s="283" t="s">
        <v>1078</v>
      </c>
      <c r="F69" s="263"/>
      <c r="G69" s="263"/>
      <c r="H69" s="263"/>
      <c r="I69" s="263"/>
      <c r="J69" s="262"/>
      <c r="K69" s="262"/>
      <c r="L69" s="262"/>
      <c r="M69" s="262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3" spans="1:14" s="1" customFormat="1"/>
    <row r="74" spans="1:14" s="1" customFormat="1"/>
    <row r="75" spans="1:14" s="1" customFormat="1"/>
    <row r="76" spans="1:14" s="1" customFormat="1"/>
    <row r="77" spans="1:14" s="1" customFormat="1"/>
    <row r="78" spans="1:14" s="1" customFormat="1"/>
    <row r="85" spans="1:13" ht="12.75">
      <c r="A85" s="242" t="s">
        <v>1036</v>
      </c>
      <c r="B85" s="243" t="s">
        <v>1037</v>
      </c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</row>
    <row r="86" spans="1:13" ht="13.5" thickBot="1">
      <c r="A86" s="242"/>
      <c r="B86" s="243" t="s">
        <v>1080</v>
      </c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</row>
    <row r="87" spans="1:13" ht="13.5" thickTop="1">
      <c r="A87" s="245" t="s">
        <v>1039</v>
      </c>
      <c r="B87" s="246" t="s">
        <v>1040</v>
      </c>
      <c r="C87" s="247"/>
      <c r="D87" s="247"/>
      <c r="E87" s="247"/>
      <c r="F87" s="245" t="s">
        <v>1041</v>
      </c>
      <c r="G87" s="247"/>
      <c r="H87" s="247"/>
      <c r="I87" s="245" t="s">
        <v>1042</v>
      </c>
      <c r="J87" s="247"/>
      <c r="K87" s="247"/>
      <c r="L87" s="247"/>
      <c r="M87" s="248"/>
    </row>
    <row r="88" spans="1:13" ht="12.75">
      <c r="A88" s="249" t="s">
        <v>1043</v>
      </c>
      <c r="B88" s="250" t="s">
        <v>1044</v>
      </c>
      <c r="C88" s="250"/>
      <c r="D88" s="250" t="s">
        <v>1045</v>
      </c>
      <c r="E88" s="250"/>
      <c r="F88" s="251"/>
      <c r="G88" s="250" t="s">
        <v>1046</v>
      </c>
      <c r="H88" s="250"/>
      <c r="I88" s="251"/>
      <c r="J88" s="250"/>
      <c r="K88" s="250" t="s">
        <v>1047</v>
      </c>
      <c r="L88" s="250"/>
      <c r="M88" s="252"/>
    </row>
    <row r="89" spans="1:13" ht="12.75">
      <c r="A89" s="251"/>
      <c r="B89" s="250"/>
      <c r="C89" s="253" t="s">
        <v>1048</v>
      </c>
      <c r="D89" s="250" t="s">
        <v>1049</v>
      </c>
      <c r="E89" s="250" t="s">
        <v>1050</v>
      </c>
      <c r="F89" s="251" t="s">
        <v>1051</v>
      </c>
      <c r="G89" s="250" t="s">
        <v>1052</v>
      </c>
      <c r="H89" s="250" t="s">
        <v>1053</v>
      </c>
      <c r="I89" s="249" t="s">
        <v>1054</v>
      </c>
      <c r="J89" s="250" t="s">
        <v>1055</v>
      </c>
      <c r="K89" s="250" t="s">
        <v>1056</v>
      </c>
      <c r="L89" s="250" t="s">
        <v>1052</v>
      </c>
      <c r="M89" s="252" t="s">
        <v>1053</v>
      </c>
    </row>
    <row r="90" spans="1:13" ht="12.75">
      <c r="A90" s="249" t="s">
        <v>170</v>
      </c>
      <c r="B90" s="250" t="s">
        <v>170</v>
      </c>
      <c r="C90" s="253" t="s">
        <v>170</v>
      </c>
      <c r="D90" s="250" t="s">
        <v>170</v>
      </c>
      <c r="E90" s="250" t="s">
        <v>170</v>
      </c>
      <c r="F90" s="251" t="s">
        <v>146</v>
      </c>
      <c r="G90" s="250" t="s">
        <v>146</v>
      </c>
      <c r="H90" s="250" t="s">
        <v>146</v>
      </c>
      <c r="I90" s="249" t="s">
        <v>170</v>
      </c>
      <c r="J90" s="250" t="s">
        <v>186</v>
      </c>
      <c r="K90" s="250" t="s">
        <v>186</v>
      </c>
      <c r="L90" s="250" t="s">
        <v>186</v>
      </c>
      <c r="M90" s="252" t="s">
        <v>186</v>
      </c>
    </row>
    <row r="91" spans="1:13" ht="13.5" thickBot="1">
      <c r="A91" s="254"/>
      <c r="B91" s="255"/>
      <c r="C91" s="255"/>
      <c r="D91" s="255"/>
      <c r="E91" s="255"/>
      <c r="F91" s="254"/>
      <c r="G91" s="255"/>
      <c r="H91" s="255"/>
      <c r="I91" s="254"/>
      <c r="J91" s="255"/>
      <c r="K91" s="255"/>
      <c r="L91" s="255"/>
      <c r="M91" s="256"/>
    </row>
    <row r="92" spans="1:13" ht="13.5" thickTop="1">
      <c r="A92" s="244"/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</row>
    <row r="93" spans="1:13" ht="12.75">
      <c r="A93" s="257">
        <v>0</v>
      </c>
      <c r="B93" s="258"/>
      <c r="C93" s="257">
        <v>1.71</v>
      </c>
      <c r="D93" s="258"/>
      <c r="E93" s="258"/>
      <c r="F93" s="258"/>
      <c r="G93" s="258"/>
      <c r="H93" s="258"/>
      <c r="I93" s="259"/>
      <c r="J93" s="258"/>
      <c r="K93" s="258"/>
      <c r="L93" s="258"/>
      <c r="M93" s="258"/>
    </row>
    <row r="94" spans="1:13" ht="12.75">
      <c r="A94" s="260"/>
      <c r="B94" s="258">
        <f>A95-A93</f>
        <v>66</v>
      </c>
      <c r="C94" s="260"/>
      <c r="D94" s="258">
        <f>C93+C95</f>
        <v>3.4299999999999997</v>
      </c>
      <c r="E94" s="258">
        <f>D94/2</f>
        <v>1.7149999999999999</v>
      </c>
      <c r="F94" s="258">
        <f>IF(E94&lt;2,E94*B94,0)</f>
        <v>113.19</v>
      </c>
      <c r="G94" s="258">
        <f>IF((AND(E94&gt;2,E94&lt;4)),B94*E94,0)</f>
        <v>0</v>
      </c>
      <c r="H94" s="258">
        <f>IF((AND(E94&gt;4,E94&lt;6)),B94*E94,0)</f>
        <v>0</v>
      </c>
      <c r="I94" s="257">
        <v>1</v>
      </c>
      <c r="J94" s="258">
        <f>IF(E94&lt;1,B94*E94*I94,0)</f>
        <v>0</v>
      </c>
      <c r="K94" s="258">
        <f>IF((AND(E94&gt;1,E94&lt;2.5)),B94*E94*I94,0)</f>
        <v>113.19</v>
      </c>
      <c r="L94" s="258">
        <f>IF((AND(E94&gt;2.5,E94&lt;4)),B94*E94*I94,0)</f>
        <v>0</v>
      </c>
      <c r="M94" s="258">
        <f>IF((IF(E94&gt;4,E94&lt;6)),B94*E94*I94,0)</f>
        <v>0</v>
      </c>
    </row>
    <row r="95" spans="1:13" ht="12.75">
      <c r="A95" s="257">
        <v>66</v>
      </c>
      <c r="B95" s="258"/>
      <c r="C95" s="257">
        <v>1.72</v>
      </c>
      <c r="D95" s="258"/>
      <c r="E95" s="258"/>
      <c r="F95" s="258"/>
      <c r="G95" s="258"/>
      <c r="H95" s="258"/>
      <c r="I95" s="260"/>
      <c r="J95" s="258"/>
      <c r="K95" s="258"/>
      <c r="L95" s="258"/>
      <c r="M95" s="258"/>
    </row>
    <row r="96" spans="1:13" ht="12.75">
      <c r="A96" s="260"/>
      <c r="B96" s="258">
        <f>A97-A95</f>
        <v>11</v>
      </c>
      <c r="C96" s="260"/>
      <c r="D96" s="258">
        <f>C95+C97</f>
        <v>3.51</v>
      </c>
      <c r="E96" s="258">
        <f>D96/2</f>
        <v>1.7549999999999999</v>
      </c>
      <c r="F96" s="258">
        <f>IF(E96&lt;2,E96*B96,0)</f>
        <v>19.305</v>
      </c>
      <c r="G96" s="258">
        <f>IF((AND(E96&gt;2,E96&lt;4)),B96*E96,0)</f>
        <v>0</v>
      </c>
      <c r="H96" s="258">
        <f>IF((AND(E96&gt;4,E96&lt;6)),B96*E96,0)</f>
        <v>0</v>
      </c>
      <c r="I96" s="257">
        <v>1</v>
      </c>
      <c r="J96" s="258">
        <f>IF(E96&lt;1,B96*E96*I96,0)</f>
        <v>0</v>
      </c>
      <c r="K96" s="258">
        <f>IF((AND(E96&gt;1,E96&lt;2.5)),B96*E96*I96,0)</f>
        <v>19.305</v>
      </c>
      <c r="L96" s="258">
        <f>IF((AND(E96&gt;2.5,E96&lt;4)),B96*E96*I96,0)</f>
        <v>0</v>
      </c>
      <c r="M96" s="258">
        <f>IF((IF(E96&gt;4,E96&lt;6)),B96*E96*I96,0)</f>
        <v>0</v>
      </c>
    </row>
    <row r="97" spans="1:13" ht="12.75">
      <c r="A97" s="257">
        <v>77</v>
      </c>
      <c r="B97" s="258"/>
      <c r="C97" s="257">
        <v>1.79</v>
      </c>
      <c r="D97" s="258"/>
      <c r="E97" s="258"/>
      <c r="F97" s="258"/>
      <c r="G97" s="258"/>
      <c r="H97" s="258"/>
      <c r="I97" s="260"/>
      <c r="J97" s="258"/>
      <c r="K97" s="258"/>
      <c r="L97" s="258"/>
      <c r="M97" s="258"/>
    </row>
    <row r="98" spans="1:13" ht="12.75">
      <c r="A98" s="260"/>
      <c r="B98" s="258">
        <f>A99-A97</f>
        <v>13.400000000000006</v>
      </c>
      <c r="C98" s="260"/>
      <c r="D98" s="258">
        <f>C97+C99</f>
        <v>3.56</v>
      </c>
      <c r="E98" s="258">
        <f>D98/2</f>
        <v>1.78</v>
      </c>
      <c r="F98" s="258">
        <f>IF(E98&lt;2,E98*B98,0)</f>
        <v>23.852000000000011</v>
      </c>
      <c r="G98" s="258">
        <f>IF((AND(E98&gt;2,E98&lt;4)),B98*E98,0)</f>
        <v>0</v>
      </c>
      <c r="H98" s="258">
        <f>IF((AND(E98&gt;4,E98&lt;6)),B98*E98,0)</f>
        <v>0</v>
      </c>
      <c r="I98" s="257">
        <v>1</v>
      </c>
      <c r="J98" s="258">
        <f>IF(E98&lt;1,B98*E98*I98,0)</f>
        <v>0</v>
      </c>
      <c r="K98" s="258">
        <f>IF((AND(E98&gt;1,E98&lt;2.5)),B98*E98*I98,0)</f>
        <v>23.852000000000011</v>
      </c>
      <c r="L98" s="258">
        <f>IF((AND(E98&gt;2.5,E98&lt;4)),B98*E98*I98,0)</f>
        <v>0</v>
      </c>
      <c r="M98" s="258">
        <f>IF((IF(E98&gt;4,E98&lt;6)),B98*E98*I98,0)</f>
        <v>0</v>
      </c>
    </row>
    <row r="99" spans="1:13" ht="12.75">
      <c r="A99" s="257">
        <v>90.4</v>
      </c>
      <c r="B99" s="258"/>
      <c r="C99" s="257">
        <v>1.77</v>
      </c>
      <c r="D99" s="258"/>
      <c r="E99" s="258"/>
      <c r="F99" s="258"/>
      <c r="G99" s="258"/>
      <c r="H99" s="258"/>
      <c r="I99" s="260"/>
      <c r="J99" s="258"/>
      <c r="K99" s="258"/>
      <c r="L99" s="258"/>
      <c r="M99" s="258"/>
    </row>
    <row r="100" spans="1:13" ht="12.75">
      <c r="A100" s="260"/>
      <c r="B100" s="258">
        <f>A101-A99</f>
        <v>15.5</v>
      </c>
      <c r="C100" s="260"/>
      <c r="D100" s="258">
        <f>C99+C101</f>
        <v>3.44</v>
      </c>
      <c r="E100" s="258">
        <f>D100/2</f>
        <v>1.72</v>
      </c>
      <c r="F100" s="258">
        <f>IF(E100&lt;2,E100*B100,0)</f>
        <v>26.66</v>
      </c>
      <c r="G100" s="258">
        <f>IF((AND(E100&gt;2,E100&lt;4)),B100*E100,0)</f>
        <v>0</v>
      </c>
      <c r="H100" s="258">
        <f>IF((AND(E100&gt;4,E100&lt;6)),B100*E100,0)</f>
        <v>0</v>
      </c>
      <c r="I100" s="257">
        <v>1</v>
      </c>
      <c r="J100" s="258">
        <f>IF(E100&lt;1,B100*E100*I100,0)</f>
        <v>0</v>
      </c>
      <c r="K100" s="258">
        <f>IF((AND(E100&gt;1,E100&lt;2.5)),B100*E100*I100,0)</f>
        <v>26.66</v>
      </c>
      <c r="L100" s="258">
        <f>IF((AND(E100&gt;2.5,E100&lt;4)),B100*E100*I100,0)</f>
        <v>0</v>
      </c>
      <c r="M100" s="258">
        <f>IF((IF(E100&gt;4,E100&lt;6)),B100*E100*I100,0)</f>
        <v>0</v>
      </c>
    </row>
    <row r="101" spans="1:13" ht="12.75">
      <c r="A101" s="257">
        <v>105.9</v>
      </c>
      <c r="B101" s="258"/>
      <c r="C101" s="257">
        <v>1.67</v>
      </c>
      <c r="D101" s="258"/>
      <c r="E101" s="258"/>
      <c r="F101" s="258"/>
      <c r="G101" s="258"/>
      <c r="H101" s="258"/>
      <c r="I101" s="259"/>
      <c r="J101" s="258"/>
      <c r="K101" s="258"/>
      <c r="L101" s="258"/>
      <c r="M101" s="258"/>
    </row>
    <row r="102" spans="1:13" ht="12.75">
      <c r="A102" s="286"/>
      <c r="B102" s="285"/>
      <c r="C102" s="286"/>
      <c r="D102" s="285"/>
      <c r="E102" s="285"/>
      <c r="F102" s="285"/>
      <c r="G102" s="285"/>
      <c r="H102" s="285"/>
      <c r="I102" s="285"/>
      <c r="J102" s="258"/>
      <c r="K102" s="258"/>
      <c r="L102" s="258"/>
      <c r="M102" s="258"/>
    </row>
    <row r="103" spans="1:13" ht="12.75">
      <c r="A103" s="284" t="s">
        <v>1057</v>
      </c>
      <c r="B103" s="285"/>
      <c r="C103" s="285"/>
      <c r="D103" s="285"/>
      <c r="E103" s="285"/>
      <c r="F103" s="285">
        <f>SUM(F93:F101)</f>
        <v>183.00700000000001</v>
      </c>
      <c r="G103" s="285">
        <f>SUM(G93:G101)</f>
        <v>0</v>
      </c>
      <c r="H103" s="285">
        <f>SUM(H93:H99)</f>
        <v>0</v>
      </c>
      <c r="I103" s="286"/>
      <c r="J103" s="287">
        <f>SUM(J93:J102)</f>
        <v>0</v>
      </c>
      <c r="K103" s="287">
        <f>SUM(K93:K102)</f>
        <v>183.00700000000001</v>
      </c>
      <c r="L103" s="287">
        <f>SUM(L93:L102)</f>
        <v>0</v>
      </c>
      <c r="M103" s="287">
        <f>SUM(M93:M102)</f>
        <v>0</v>
      </c>
    </row>
    <row r="104" spans="1:13" ht="12.75">
      <c r="A104" s="286"/>
      <c r="B104" s="285"/>
      <c r="C104" s="286"/>
      <c r="D104" s="285"/>
      <c r="E104" s="285"/>
      <c r="F104" s="285" t="s">
        <v>1076</v>
      </c>
      <c r="G104" s="285" t="s">
        <v>1076</v>
      </c>
      <c r="H104" s="285" t="s">
        <v>1076</v>
      </c>
      <c r="I104" s="285"/>
      <c r="J104" s="258"/>
      <c r="K104" s="258"/>
      <c r="L104" s="258"/>
      <c r="M104" s="258"/>
    </row>
    <row r="105" spans="1:13" ht="12.75">
      <c r="A105" s="285"/>
      <c r="B105" s="285"/>
      <c r="C105" s="285"/>
      <c r="D105" s="285"/>
      <c r="E105" s="285"/>
      <c r="F105" s="284">
        <f>F103*2</f>
        <v>366.01400000000001</v>
      </c>
      <c r="G105" s="284">
        <f>G103*2</f>
        <v>0</v>
      </c>
      <c r="H105" s="285">
        <f>H103*2</f>
        <v>0</v>
      </c>
      <c r="I105" s="286"/>
      <c r="J105" s="258"/>
      <c r="K105" s="258"/>
      <c r="L105" s="258"/>
      <c r="M105" s="288"/>
    </row>
    <row r="106" spans="1:13" ht="12.75">
      <c r="A106" s="263"/>
      <c r="B106" s="263"/>
      <c r="C106" s="263"/>
      <c r="D106" s="263"/>
      <c r="E106" s="263"/>
      <c r="F106" s="263"/>
      <c r="G106" s="263"/>
      <c r="H106" s="263"/>
      <c r="I106" s="264" t="s">
        <v>1057</v>
      </c>
      <c r="J106" s="262"/>
      <c r="K106" s="262"/>
      <c r="L106" s="262"/>
      <c r="M106" s="289">
        <f>J103+K103+L103+M103</f>
        <v>183.00700000000001</v>
      </c>
    </row>
    <row r="107" spans="1:13" ht="13.5" thickBot="1">
      <c r="A107" s="268" t="s">
        <v>1060</v>
      </c>
      <c r="B107" s="263"/>
      <c r="C107" s="267"/>
      <c r="D107" s="263"/>
      <c r="E107" s="268" t="s">
        <v>1081</v>
      </c>
      <c r="F107" s="263"/>
      <c r="G107" s="263"/>
      <c r="H107" s="268"/>
      <c r="I107" s="263"/>
      <c r="J107" s="262"/>
      <c r="K107" s="262"/>
      <c r="L107" s="290"/>
      <c r="M107" s="262"/>
    </row>
    <row r="108" spans="1:13" ht="13.5" thickTop="1">
      <c r="A108" s="273" t="s">
        <v>1066</v>
      </c>
      <c r="B108" s="270" t="s">
        <v>1065</v>
      </c>
      <c r="C108" s="272" t="s">
        <v>1067</v>
      </c>
      <c r="D108" s="263"/>
      <c r="E108" s="273" t="s">
        <v>1065</v>
      </c>
      <c r="F108" s="270" t="s">
        <v>1082</v>
      </c>
      <c r="G108" s="295" t="s">
        <v>1083</v>
      </c>
      <c r="H108" s="272" t="s">
        <v>1067</v>
      </c>
      <c r="I108" s="263"/>
      <c r="J108" s="291"/>
      <c r="K108" s="262"/>
      <c r="L108" s="262"/>
      <c r="M108" s="262"/>
    </row>
    <row r="109" spans="1:13" ht="13.5" thickBot="1">
      <c r="A109" s="275" t="s">
        <v>1068</v>
      </c>
      <c r="B109" s="276" t="s">
        <v>170</v>
      </c>
      <c r="C109" s="277" t="s">
        <v>186</v>
      </c>
      <c r="D109" s="263"/>
      <c r="E109" s="275" t="s">
        <v>170</v>
      </c>
      <c r="F109" s="276" t="s">
        <v>170</v>
      </c>
      <c r="G109" s="296" t="s">
        <v>170</v>
      </c>
      <c r="H109" s="277" t="s">
        <v>186</v>
      </c>
      <c r="I109" s="263"/>
      <c r="J109" s="262"/>
      <c r="K109" s="262"/>
      <c r="L109" s="262"/>
      <c r="M109" s="262"/>
    </row>
    <row r="110" spans="1:13" ht="13.5" thickTop="1">
      <c r="A110" s="278">
        <v>90</v>
      </c>
      <c r="B110" s="279">
        <v>0</v>
      </c>
      <c r="C110" s="280">
        <f>(3.14*0.045*0.045)*B110</f>
        <v>0</v>
      </c>
      <c r="D110" s="263"/>
      <c r="E110" s="279">
        <v>2</v>
      </c>
      <c r="F110" s="279">
        <v>2</v>
      </c>
      <c r="G110" s="297">
        <v>1.8</v>
      </c>
      <c r="H110" s="279">
        <f>E110*F110*G110</f>
        <v>7.2</v>
      </c>
      <c r="I110" s="263"/>
      <c r="J110" s="262"/>
      <c r="K110" s="262"/>
      <c r="L110" s="292"/>
      <c r="M110" s="262"/>
    </row>
    <row r="111" spans="1:13" ht="12.75">
      <c r="A111" s="281">
        <v>110</v>
      </c>
      <c r="B111" s="280">
        <v>105.9</v>
      </c>
      <c r="C111" s="280">
        <f>(3.14*0.055*0.055)*B111</f>
        <v>1.0058911500000003</v>
      </c>
      <c r="D111" s="263"/>
      <c r="E111" s="280">
        <v>0</v>
      </c>
      <c r="F111" s="280">
        <v>0</v>
      </c>
      <c r="G111" s="298">
        <v>0</v>
      </c>
      <c r="H111" s="279">
        <f>E111*F111*G111</f>
        <v>0</v>
      </c>
      <c r="I111" s="263"/>
      <c r="J111" s="262"/>
      <c r="K111" s="262"/>
      <c r="L111" s="292"/>
      <c r="M111" s="262"/>
    </row>
    <row r="112" spans="1:13" ht="12.75">
      <c r="A112" s="281">
        <v>160</v>
      </c>
      <c r="B112" s="280">
        <v>0</v>
      </c>
      <c r="C112" s="280">
        <f>(3.14*0.08*0.08)*B112</f>
        <v>0</v>
      </c>
      <c r="D112" s="263"/>
      <c r="E112" s="280">
        <v>0</v>
      </c>
      <c r="F112" s="280">
        <v>0</v>
      </c>
      <c r="G112" s="298">
        <v>0</v>
      </c>
      <c r="H112" s="279">
        <f>E112*F112*G112</f>
        <v>0</v>
      </c>
      <c r="I112" s="263"/>
      <c r="J112" s="262"/>
      <c r="K112" s="262"/>
      <c r="L112" s="292"/>
      <c r="M112" s="262"/>
    </row>
    <row r="113" spans="1:13" ht="12.75">
      <c r="A113" s="281">
        <v>225</v>
      </c>
      <c r="B113" s="280">
        <v>0</v>
      </c>
      <c r="C113" s="280">
        <f>(3.14*0.125*0.125)*B113</f>
        <v>0</v>
      </c>
      <c r="D113" s="263"/>
      <c r="E113" s="280">
        <v>0</v>
      </c>
      <c r="F113" s="280">
        <v>0</v>
      </c>
      <c r="G113" s="298">
        <v>0</v>
      </c>
      <c r="H113" s="279">
        <f>E113*F113*G113</f>
        <v>0</v>
      </c>
      <c r="I113" s="263"/>
      <c r="J113" s="262"/>
      <c r="K113" s="262"/>
      <c r="L113" s="293"/>
      <c r="M113" s="262"/>
    </row>
    <row r="114" spans="1:13" ht="12.75">
      <c r="A114" s="264" t="s">
        <v>1057</v>
      </c>
      <c r="B114" s="280"/>
      <c r="C114" s="264">
        <f>SUM(C110:C113)</f>
        <v>1.0058911500000003</v>
      </c>
      <c r="D114" s="263"/>
      <c r="E114" s="264" t="s">
        <v>1057</v>
      </c>
      <c r="F114" s="280"/>
      <c r="G114" s="298"/>
      <c r="H114" s="264">
        <f>SUM(H110:H113)</f>
        <v>7.2</v>
      </c>
      <c r="I114" s="263"/>
      <c r="J114" s="294"/>
      <c r="K114" s="262"/>
      <c r="L114" s="265"/>
      <c r="M114" s="262"/>
    </row>
    <row r="115" spans="1:13" ht="12.75">
      <c r="A115" s="263"/>
      <c r="B115" s="263"/>
      <c r="C115" s="263"/>
      <c r="D115" s="263"/>
      <c r="E115" s="263"/>
      <c r="F115" s="244"/>
      <c r="G115" s="244"/>
      <c r="H115" s="263"/>
      <c r="I115" s="263"/>
      <c r="J115" s="262"/>
      <c r="K115" s="262"/>
      <c r="L115" s="262"/>
      <c r="M115" s="262"/>
    </row>
    <row r="116" spans="1:13" ht="12.75">
      <c r="A116" s="268" t="s">
        <v>1072</v>
      </c>
      <c r="B116" s="263"/>
      <c r="C116" s="282">
        <f>M106+H114</f>
        <v>190.20699999999999</v>
      </c>
      <c r="D116" s="268" t="s">
        <v>186</v>
      </c>
      <c r="E116" s="283" t="s">
        <v>1077</v>
      </c>
      <c r="F116" s="263"/>
      <c r="G116" s="263"/>
      <c r="H116" s="263"/>
      <c r="I116" s="263"/>
      <c r="J116" s="262"/>
      <c r="K116" s="262"/>
      <c r="L116" s="262"/>
      <c r="M116" s="262"/>
    </row>
    <row r="117" spans="1:13" ht="12.75">
      <c r="A117" s="263"/>
      <c r="B117" s="263"/>
      <c r="C117" s="282">
        <f>M106-C114</f>
        <v>182.00110885000001</v>
      </c>
      <c r="D117" s="268" t="s">
        <v>186</v>
      </c>
      <c r="E117" s="283" t="s">
        <v>1078</v>
      </c>
      <c r="F117" s="263"/>
      <c r="G117" s="263"/>
      <c r="H117" s="263"/>
      <c r="I117" s="263"/>
      <c r="J117" s="262"/>
      <c r="K117" s="262"/>
      <c r="L117" s="262"/>
      <c r="M117" s="262"/>
    </row>
    <row r="118" spans="1:13" ht="12.75">
      <c r="A118" s="263"/>
      <c r="B118" s="263"/>
      <c r="C118" s="263"/>
      <c r="D118" s="263"/>
      <c r="E118" s="263"/>
      <c r="F118" s="263"/>
      <c r="G118" s="263"/>
      <c r="H118" s="263"/>
      <c r="I118" s="263"/>
      <c r="J118" s="262"/>
      <c r="K118" s="262"/>
      <c r="L118" s="262"/>
      <c r="M118" s="262"/>
    </row>
    <row r="119" spans="1:13" s="1" customFormat="1" ht="12.75">
      <c r="A119" s="263"/>
      <c r="B119" s="263"/>
      <c r="C119" s="263"/>
      <c r="D119" s="263"/>
      <c r="E119" s="263"/>
      <c r="F119" s="263"/>
      <c r="G119" s="263"/>
      <c r="H119" s="263"/>
      <c r="I119" s="263"/>
      <c r="J119" s="262"/>
      <c r="K119" s="262"/>
      <c r="L119" s="262"/>
      <c r="M119" s="262"/>
    </row>
    <row r="120" spans="1:13" s="1" customFormat="1" ht="12.75">
      <c r="A120" s="263"/>
      <c r="B120" s="263"/>
      <c r="C120" s="263"/>
      <c r="D120" s="263"/>
      <c r="E120" s="263"/>
      <c r="F120" s="263"/>
      <c r="G120" s="263"/>
      <c r="H120" s="263"/>
      <c r="I120" s="263"/>
      <c r="J120" s="262"/>
      <c r="K120" s="262"/>
      <c r="L120" s="262"/>
      <c r="M120" s="262"/>
    </row>
    <row r="121" spans="1:13" s="1" customFormat="1" ht="12.75">
      <c r="A121" s="263"/>
      <c r="B121" s="263"/>
      <c r="C121" s="263"/>
      <c r="D121" s="263"/>
      <c r="E121" s="263"/>
      <c r="F121" s="263"/>
      <c r="G121" s="263"/>
      <c r="H121" s="263"/>
      <c r="I121" s="263"/>
      <c r="J121" s="262"/>
      <c r="K121" s="262"/>
      <c r="L121" s="262"/>
      <c r="M121" s="262"/>
    </row>
  </sheetData>
  <sheetProtection password="CCA7" sheet="1" objects="1" scenario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10</vt:i4>
      </vt:variant>
    </vt:vector>
  </HeadingPairs>
  <TitlesOfParts>
    <vt:vector size="17" baseType="lpstr">
      <vt:lpstr>Rekapitulace stavby</vt:lpstr>
      <vt:lpstr>SO 01.1 - Oprava kanaliza...</vt:lpstr>
      <vt:lpstr>SO 01.2 - Oprava vodovodu...</vt:lpstr>
      <vt:lpstr>SO 02.2.1 - Oprava vodovo...</vt:lpstr>
      <vt:lpstr>VRN - Vedlejší rozpočtové...</vt:lpstr>
      <vt:lpstr>Kubaturové listy kanalizace</vt:lpstr>
      <vt:lpstr>Kubaturové listy vodovod</vt:lpstr>
      <vt:lpstr>'Rekapitulace stavby'!Názvy_tisku</vt:lpstr>
      <vt:lpstr>'SO 01.1 - Oprava kanaliza...'!Názvy_tisku</vt:lpstr>
      <vt:lpstr>'SO 01.2 - Oprava vodovodu...'!Názvy_tisku</vt:lpstr>
      <vt:lpstr>'SO 02.2.1 - Oprava vodovo...'!Názvy_tisku</vt:lpstr>
      <vt:lpstr>'VRN - Vedlejší rozpočtové...'!Názvy_tisku</vt:lpstr>
      <vt:lpstr>'Rekapitulace stavby'!Oblast_tisku</vt:lpstr>
      <vt:lpstr>'SO 01.1 - Oprava kanaliza...'!Oblast_tisku</vt:lpstr>
      <vt:lpstr>'SO 01.2 - Oprava vodovodu...'!Oblast_tisku</vt:lpstr>
      <vt:lpstr>'SO 02.2.1 - Oprava vodovo...'!Oblast_tisku</vt:lpstr>
      <vt:lpstr>'VRN - Vedlejší rozpočtové...'!Oblast_tisku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NB__ACER_JIRKA\Jiri</dc:creator>
  <cp:lastModifiedBy>Jiri</cp:lastModifiedBy>
  <cp:lastPrinted>2025-12-17T17:35:41Z</cp:lastPrinted>
  <dcterms:created xsi:type="dcterms:W3CDTF">2025-12-17T14:23:22Z</dcterms:created>
  <dcterms:modified xsi:type="dcterms:W3CDTF">2026-03-17T16:33:24Z</dcterms:modified>
</cp:coreProperties>
</file>