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3580" yWindow="-105" windowWidth="22785" windowHeight="17730"/>
  </bookViews>
  <sheets>
    <sheet name="Rekapitulace stavby" sheetId="1" r:id="rId1"/>
    <sheet name="ZRN - Základní rozpočtové..." sheetId="2" r:id="rId2"/>
    <sheet name="VRN - Vedlejší rozpočtové..." sheetId="3" r:id="rId3"/>
    <sheet name="Kubaturový list_1" sheetId="4" r:id="rId4"/>
    <sheet name="Kubaturový list_2" sheetId="5" r:id="rId5"/>
  </sheets>
  <definedNames>
    <definedName name="_xlnm._FilterDatabase" localSheetId="2" hidden="1">'VRN - Vedlejší rozpočtové...'!$C$119:$K$149</definedName>
    <definedName name="_xlnm._FilterDatabase" localSheetId="1" hidden="1">'ZRN - Základní rozpočtové...'!$C$126:$K$369</definedName>
    <definedName name="_xlnm.Print_Titles" localSheetId="0">'Rekapitulace stavby'!$92:$92</definedName>
    <definedName name="_xlnm.Print_Titles" localSheetId="2">'VRN - Vedlejší rozpočtové...'!$119:$119</definedName>
    <definedName name="_xlnm.Print_Titles" localSheetId="1">'ZRN - Základní rozpočtové...'!$126:$126</definedName>
    <definedName name="_xlnm.Print_Area" localSheetId="0">'Rekapitulace stavby'!$D$4:$AO$76,'Rekapitulace stavby'!$C$82:$AQ$97</definedName>
    <definedName name="_xlnm.Print_Area" localSheetId="2">'VRN - Vedlejší rozpočtové...'!$C$4:$J$39,'VRN - Vedlejší rozpočtové...'!$C$49:$J$75,'VRN - Vedlejší rozpočtové...'!$C$81:$J$101,'VRN - Vedlejší rozpočtové...'!$C$107:$K$149</definedName>
    <definedName name="_xlnm.Print_Area" localSheetId="1">'ZRN - Základní rozpočtové...'!$C$4:$J$39,'ZRN - Základní rozpočtové...'!$C$49:$J$75,'ZRN - Základní rozpočtové...'!$C$81:$J$108,'ZRN - Základní rozpočtové...'!$C$114:$K$369</definedName>
  </definedNames>
  <calcPr calcId="125725"/>
</workbook>
</file>

<file path=xl/calcChain.xml><?xml version="1.0" encoding="utf-8"?>
<calcChain xmlns="http://schemas.openxmlformats.org/spreadsheetml/2006/main">
  <c r="M91" i="5"/>
  <c r="H91"/>
  <c r="C91"/>
  <c r="M90"/>
  <c r="H90"/>
  <c r="C90"/>
  <c r="M89"/>
  <c r="H89"/>
  <c r="C89"/>
  <c r="M88"/>
  <c r="M92" s="1"/>
  <c r="H88"/>
  <c r="H92" s="1"/>
  <c r="C88"/>
  <c r="C92" s="1"/>
  <c r="D73"/>
  <c r="E73" s="1"/>
  <c r="B73"/>
  <c r="D71"/>
  <c r="E71" s="1"/>
  <c r="B71"/>
  <c r="D69"/>
  <c r="E69" s="1"/>
  <c r="B69"/>
  <c r="D67"/>
  <c r="E67" s="1"/>
  <c r="B67"/>
  <c r="D65"/>
  <c r="E65" s="1"/>
  <c r="B65"/>
  <c r="D63"/>
  <c r="E63" s="1"/>
  <c r="B63"/>
  <c r="D61"/>
  <c r="E61" s="1"/>
  <c r="B61"/>
  <c r="D59"/>
  <c r="E59" s="1"/>
  <c r="B59"/>
  <c r="D57"/>
  <c r="E57" s="1"/>
  <c r="B57"/>
  <c r="D55"/>
  <c r="E55" s="1"/>
  <c r="B55"/>
  <c r="D53"/>
  <c r="E53" s="1"/>
  <c r="B53"/>
  <c r="D51"/>
  <c r="E51" s="1"/>
  <c r="B51"/>
  <c r="D49"/>
  <c r="E49" s="1"/>
  <c r="B49"/>
  <c r="D47"/>
  <c r="E47" s="1"/>
  <c r="B47"/>
  <c r="D45"/>
  <c r="E45" s="1"/>
  <c r="B45"/>
  <c r="D43"/>
  <c r="E43" s="1"/>
  <c r="B43"/>
  <c r="D41"/>
  <c r="E41" s="1"/>
  <c r="B41"/>
  <c r="D39"/>
  <c r="E39" s="1"/>
  <c r="B39"/>
  <c r="D37"/>
  <c r="E37" s="1"/>
  <c r="B37"/>
  <c r="D35"/>
  <c r="E35" s="1"/>
  <c r="B35"/>
  <c r="D33"/>
  <c r="E33" s="1"/>
  <c r="B33"/>
  <c r="D31"/>
  <c r="E31" s="1"/>
  <c r="B31"/>
  <c r="D29"/>
  <c r="E29" s="1"/>
  <c r="B29"/>
  <c r="D27"/>
  <c r="E27" s="1"/>
  <c r="B27"/>
  <c r="D25"/>
  <c r="E25" s="1"/>
  <c r="B25"/>
  <c r="D23"/>
  <c r="E23" s="1"/>
  <c r="B23"/>
  <c r="D21"/>
  <c r="E21" s="1"/>
  <c r="B21"/>
  <c r="D19"/>
  <c r="E19" s="1"/>
  <c r="B19"/>
  <c r="D17"/>
  <c r="E17" s="1"/>
  <c r="B17"/>
  <c r="D15"/>
  <c r="E15" s="1"/>
  <c r="B15"/>
  <c r="D13"/>
  <c r="E13" s="1"/>
  <c r="B13"/>
  <c r="D11"/>
  <c r="E11" s="1"/>
  <c r="B11"/>
  <c r="M91" i="4"/>
  <c r="H91"/>
  <c r="C91"/>
  <c r="M90"/>
  <c r="H90"/>
  <c r="C90"/>
  <c r="M89"/>
  <c r="H89"/>
  <c r="C89"/>
  <c r="M88"/>
  <c r="M92" s="1"/>
  <c r="H88"/>
  <c r="H92" s="1"/>
  <c r="C88"/>
  <c r="C92" s="1"/>
  <c r="D77"/>
  <c r="E77" s="1"/>
  <c r="B77"/>
  <c r="D75"/>
  <c r="E75" s="1"/>
  <c r="B75"/>
  <c r="D73"/>
  <c r="E73" s="1"/>
  <c r="B73"/>
  <c r="D71"/>
  <c r="E71" s="1"/>
  <c r="B71"/>
  <c r="D69"/>
  <c r="E69" s="1"/>
  <c r="B69"/>
  <c r="D67"/>
  <c r="E67" s="1"/>
  <c r="B67"/>
  <c r="D65"/>
  <c r="E65" s="1"/>
  <c r="B65"/>
  <c r="D63"/>
  <c r="E63" s="1"/>
  <c r="B63"/>
  <c r="D61"/>
  <c r="E61" s="1"/>
  <c r="B61"/>
  <c r="D59"/>
  <c r="E59" s="1"/>
  <c r="B59"/>
  <c r="D57"/>
  <c r="E57" s="1"/>
  <c r="B57"/>
  <c r="D55"/>
  <c r="E55" s="1"/>
  <c r="B55"/>
  <c r="D53"/>
  <c r="E53" s="1"/>
  <c r="B53"/>
  <c r="D51"/>
  <c r="E51" s="1"/>
  <c r="B51"/>
  <c r="D49"/>
  <c r="E49" s="1"/>
  <c r="B49"/>
  <c r="D47"/>
  <c r="E47" s="1"/>
  <c r="B47"/>
  <c r="D45"/>
  <c r="E45" s="1"/>
  <c r="B45"/>
  <c r="D43"/>
  <c r="E43" s="1"/>
  <c r="B43"/>
  <c r="D41"/>
  <c r="E41" s="1"/>
  <c r="B41"/>
  <c r="D39"/>
  <c r="E39" s="1"/>
  <c r="B39"/>
  <c r="D37"/>
  <c r="E37" s="1"/>
  <c r="B37"/>
  <c r="D35"/>
  <c r="E35" s="1"/>
  <c r="B35"/>
  <c r="D33"/>
  <c r="E33" s="1"/>
  <c r="B33"/>
  <c r="D31"/>
  <c r="E31" s="1"/>
  <c r="B31"/>
  <c r="D29"/>
  <c r="E29" s="1"/>
  <c r="B29"/>
  <c r="D27"/>
  <c r="E27" s="1"/>
  <c r="B27"/>
  <c r="D25"/>
  <c r="E25" s="1"/>
  <c r="B25"/>
  <c r="D23"/>
  <c r="E23" s="1"/>
  <c r="B23"/>
  <c r="D21"/>
  <c r="E21" s="1"/>
  <c r="B21"/>
  <c r="D19"/>
  <c r="E19" s="1"/>
  <c r="B19"/>
  <c r="D17"/>
  <c r="E17" s="1"/>
  <c r="B17"/>
  <c r="D15"/>
  <c r="E15" s="1"/>
  <c r="B15"/>
  <c r="D13"/>
  <c r="E13" s="1"/>
  <c r="B13"/>
  <c r="D11"/>
  <c r="E11" s="1"/>
  <c r="B11"/>
  <c r="K17" i="5" l="1"/>
  <c r="F17"/>
  <c r="L17"/>
  <c r="G17"/>
  <c r="M17"/>
  <c r="H17"/>
  <c r="J17"/>
  <c r="K45"/>
  <c r="F45"/>
  <c r="L45"/>
  <c r="G45"/>
  <c r="M45"/>
  <c r="H45"/>
  <c r="J45"/>
  <c r="K57"/>
  <c r="F57"/>
  <c r="L57"/>
  <c r="G57"/>
  <c r="M57"/>
  <c r="H57"/>
  <c r="J57"/>
  <c r="K73"/>
  <c r="F73"/>
  <c r="L73"/>
  <c r="G73"/>
  <c r="M73"/>
  <c r="H73"/>
  <c r="J73"/>
  <c r="K21"/>
  <c r="F21"/>
  <c r="L21"/>
  <c r="G21"/>
  <c r="M21"/>
  <c r="H21"/>
  <c r="J21"/>
  <c r="K37"/>
  <c r="F37"/>
  <c r="L37"/>
  <c r="G37"/>
  <c r="M37"/>
  <c r="H37"/>
  <c r="J37"/>
  <c r="K61"/>
  <c r="F61"/>
  <c r="L61"/>
  <c r="G61"/>
  <c r="M61"/>
  <c r="H61"/>
  <c r="J61"/>
  <c r="K25"/>
  <c r="F25"/>
  <c r="L25"/>
  <c r="G25"/>
  <c r="M25"/>
  <c r="H25"/>
  <c r="J25"/>
  <c r="K33"/>
  <c r="F33"/>
  <c r="L33"/>
  <c r="G33"/>
  <c r="M33"/>
  <c r="H33"/>
  <c r="J33"/>
  <c r="K49"/>
  <c r="F49"/>
  <c r="L49"/>
  <c r="G49"/>
  <c r="M49"/>
  <c r="H49"/>
  <c r="J49"/>
  <c r="K69"/>
  <c r="F69"/>
  <c r="L69"/>
  <c r="G69"/>
  <c r="M69"/>
  <c r="H69"/>
  <c r="J69"/>
  <c r="M11"/>
  <c r="H11"/>
  <c r="J11"/>
  <c r="K11"/>
  <c r="F11"/>
  <c r="L11"/>
  <c r="G11"/>
  <c r="M19"/>
  <c r="H19"/>
  <c r="J19"/>
  <c r="K19"/>
  <c r="F19"/>
  <c r="L19"/>
  <c r="G19"/>
  <c r="M31"/>
  <c r="H31"/>
  <c r="J31"/>
  <c r="K31"/>
  <c r="F31"/>
  <c r="L31"/>
  <c r="G31"/>
  <c r="M39"/>
  <c r="H39"/>
  <c r="J39"/>
  <c r="K39"/>
  <c r="F39"/>
  <c r="L39"/>
  <c r="G39"/>
  <c r="M47"/>
  <c r="H47"/>
  <c r="J47"/>
  <c r="K47"/>
  <c r="F47"/>
  <c r="L47"/>
  <c r="G47"/>
  <c r="M55"/>
  <c r="H55"/>
  <c r="J55"/>
  <c r="K55"/>
  <c r="F55"/>
  <c r="L55"/>
  <c r="G55"/>
  <c r="M59"/>
  <c r="H59"/>
  <c r="J59"/>
  <c r="K59"/>
  <c r="F59"/>
  <c r="L59"/>
  <c r="G59"/>
  <c r="M67"/>
  <c r="H67"/>
  <c r="J67"/>
  <c r="K67"/>
  <c r="F67"/>
  <c r="L67"/>
  <c r="G67"/>
  <c r="M71"/>
  <c r="H71"/>
  <c r="J71"/>
  <c r="K71"/>
  <c r="F71"/>
  <c r="L71"/>
  <c r="G71"/>
  <c r="K13"/>
  <c r="F13"/>
  <c r="L13"/>
  <c r="G13"/>
  <c r="M13"/>
  <c r="H13"/>
  <c r="J13"/>
  <c r="K29"/>
  <c r="F29"/>
  <c r="L29"/>
  <c r="G29"/>
  <c r="M29"/>
  <c r="H29"/>
  <c r="J29"/>
  <c r="K41"/>
  <c r="F41"/>
  <c r="L41"/>
  <c r="G41"/>
  <c r="M41"/>
  <c r="H41"/>
  <c r="J41"/>
  <c r="K53"/>
  <c r="F53"/>
  <c r="L53"/>
  <c r="G53"/>
  <c r="M53"/>
  <c r="H53"/>
  <c r="J53"/>
  <c r="K65"/>
  <c r="F65"/>
  <c r="L65"/>
  <c r="G65"/>
  <c r="M65"/>
  <c r="H65"/>
  <c r="J65"/>
  <c r="M15"/>
  <c r="H15"/>
  <c r="J15"/>
  <c r="K15"/>
  <c r="F15"/>
  <c r="L15"/>
  <c r="G15"/>
  <c r="M23"/>
  <c r="H23"/>
  <c r="J23"/>
  <c r="K23"/>
  <c r="F23"/>
  <c r="L23"/>
  <c r="G23"/>
  <c r="M27"/>
  <c r="H27"/>
  <c r="J27"/>
  <c r="K27"/>
  <c r="F27"/>
  <c r="L27"/>
  <c r="G27"/>
  <c r="M35"/>
  <c r="H35"/>
  <c r="J35"/>
  <c r="K35"/>
  <c r="F35"/>
  <c r="L35"/>
  <c r="G35"/>
  <c r="M43"/>
  <c r="H43"/>
  <c r="J43"/>
  <c r="K43"/>
  <c r="F43"/>
  <c r="L43"/>
  <c r="G43"/>
  <c r="M51"/>
  <c r="H51"/>
  <c r="J51"/>
  <c r="K51"/>
  <c r="F51"/>
  <c r="L51"/>
  <c r="G51"/>
  <c r="M63"/>
  <c r="H63"/>
  <c r="J63"/>
  <c r="K63"/>
  <c r="F63"/>
  <c r="L63"/>
  <c r="G63"/>
  <c r="K13" i="4"/>
  <c r="F13"/>
  <c r="H13"/>
  <c r="L13"/>
  <c r="G13"/>
  <c r="J13"/>
  <c r="M13"/>
  <c r="K17"/>
  <c r="F17"/>
  <c r="L17"/>
  <c r="G17"/>
  <c r="M17"/>
  <c r="J17"/>
  <c r="H17"/>
  <c r="K21"/>
  <c r="F21"/>
  <c r="H21"/>
  <c r="L21"/>
  <c r="G21"/>
  <c r="M21"/>
  <c r="J21"/>
  <c r="K25"/>
  <c r="F25"/>
  <c r="M25"/>
  <c r="L25"/>
  <c r="G25"/>
  <c r="H25"/>
  <c r="J25"/>
  <c r="K29"/>
  <c r="F29"/>
  <c r="H29"/>
  <c r="L29"/>
  <c r="G29"/>
  <c r="M29"/>
  <c r="J29"/>
  <c r="K33"/>
  <c r="F33"/>
  <c r="H33"/>
  <c r="L33"/>
  <c r="G33"/>
  <c r="M33"/>
  <c r="J33"/>
  <c r="K37"/>
  <c r="F37"/>
  <c r="H37"/>
  <c r="L37"/>
  <c r="G37"/>
  <c r="M37"/>
  <c r="J37"/>
  <c r="K41"/>
  <c r="F41"/>
  <c r="M41"/>
  <c r="L41"/>
  <c r="G41"/>
  <c r="H41"/>
  <c r="J41"/>
  <c r="K45"/>
  <c r="F45"/>
  <c r="H45"/>
  <c r="L45"/>
  <c r="G45"/>
  <c r="M45"/>
  <c r="J45"/>
  <c r="K49"/>
  <c r="F49"/>
  <c r="H49"/>
  <c r="L49"/>
  <c r="G49"/>
  <c r="M49"/>
  <c r="J49"/>
  <c r="K53"/>
  <c r="F53"/>
  <c r="L53"/>
  <c r="G53"/>
  <c r="M53"/>
  <c r="H53"/>
  <c r="J53"/>
  <c r="K57"/>
  <c r="F57"/>
  <c r="M57"/>
  <c r="L57"/>
  <c r="G57"/>
  <c r="H57"/>
  <c r="J57"/>
  <c r="K61"/>
  <c r="F61"/>
  <c r="M61"/>
  <c r="L61"/>
  <c r="G61"/>
  <c r="H61"/>
  <c r="J61"/>
  <c r="K65"/>
  <c r="F65"/>
  <c r="M65"/>
  <c r="L65"/>
  <c r="G65"/>
  <c r="H65"/>
  <c r="J65"/>
  <c r="K69"/>
  <c r="F69"/>
  <c r="M69"/>
  <c r="L69"/>
  <c r="G69"/>
  <c r="H69"/>
  <c r="J69"/>
  <c r="K73"/>
  <c r="F73"/>
  <c r="H73"/>
  <c r="L73"/>
  <c r="G73"/>
  <c r="M73"/>
  <c r="J73"/>
  <c r="K77"/>
  <c r="F77"/>
  <c r="M77"/>
  <c r="H77"/>
  <c r="L77"/>
  <c r="G77"/>
  <c r="J77"/>
  <c r="M11"/>
  <c r="H11"/>
  <c r="F11"/>
  <c r="J11"/>
  <c r="L11"/>
  <c r="G11"/>
  <c r="K11"/>
  <c r="M15"/>
  <c r="H15"/>
  <c r="J15"/>
  <c r="F15"/>
  <c r="L15"/>
  <c r="G15"/>
  <c r="K15"/>
  <c r="M19"/>
  <c r="H19"/>
  <c r="F19"/>
  <c r="J19"/>
  <c r="L19"/>
  <c r="G19"/>
  <c r="K19"/>
  <c r="M23"/>
  <c r="H23"/>
  <c r="J23"/>
  <c r="K23"/>
  <c r="L23"/>
  <c r="G23"/>
  <c r="F23"/>
  <c r="M27"/>
  <c r="H27"/>
  <c r="K27"/>
  <c r="J27"/>
  <c r="L27"/>
  <c r="G27"/>
  <c r="F27"/>
  <c r="M31"/>
  <c r="H31"/>
  <c r="F31"/>
  <c r="J31"/>
  <c r="K31"/>
  <c r="L31"/>
  <c r="G31"/>
  <c r="M35"/>
  <c r="H35"/>
  <c r="K35"/>
  <c r="F35"/>
  <c r="J35"/>
  <c r="L35"/>
  <c r="G35"/>
  <c r="M39"/>
  <c r="H39"/>
  <c r="F39"/>
  <c r="J39"/>
  <c r="K39"/>
  <c r="L39"/>
  <c r="G39"/>
  <c r="M43"/>
  <c r="H43"/>
  <c r="K43"/>
  <c r="J43"/>
  <c r="L43"/>
  <c r="G43"/>
  <c r="F43"/>
  <c r="M47"/>
  <c r="H47"/>
  <c r="K47"/>
  <c r="F47"/>
  <c r="J47"/>
  <c r="L47"/>
  <c r="G47"/>
  <c r="M51"/>
  <c r="H51"/>
  <c r="F51"/>
  <c r="J51"/>
  <c r="K51"/>
  <c r="L51"/>
  <c r="G51"/>
  <c r="M55"/>
  <c r="H55"/>
  <c r="F55"/>
  <c r="J55"/>
  <c r="K55"/>
  <c r="L55"/>
  <c r="G55"/>
  <c r="M59"/>
  <c r="H59"/>
  <c r="J59"/>
  <c r="K59"/>
  <c r="F59"/>
  <c r="L59"/>
  <c r="G59"/>
  <c r="M63"/>
  <c r="H63"/>
  <c r="J63"/>
  <c r="K63"/>
  <c r="F63"/>
  <c r="L63"/>
  <c r="G63"/>
  <c r="M67"/>
  <c r="H67"/>
  <c r="J67"/>
  <c r="K67"/>
  <c r="F67"/>
  <c r="L67"/>
  <c r="G67"/>
  <c r="M71"/>
  <c r="H71"/>
  <c r="J71"/>
  <c r="K71"/>
  <c r="F71"/>
  <c r="L71"/>
  <c r="G71"/>
  <c r="M75"/>
  <c r="H75"/>
  <c r="K75"/>
  <c r="F75"/>
  <c r="J75"/>
  <c r="L75"/>
  <c r="G75"/>
  <c r="J37" i="3"/>
  <c r="J36"/>
  <c r="AY96" i="1" s="1"/>
  <c r="J35" i="3"/>
  <c r="AX96" i="1" s="1"/>
  <c r="BI148" i="3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1"/>
  <c r="J90"/>
  <c r="F90"/>
  <c r="F88"/>
  <c r="E86"/>
  <c r="J18"/>
  <c r="E18"/>
  <c r="F117" s="1"/>
  <c r="J17"/>
  <c r="J12"/>
  <c r="J114" s="1"/>
  <c r="E7"/>
  <c r="E110"/>
  <c r="J37" i="2"/>
  <c r="J36"/>
  <c r="AY95" i="1"/>
  <c r="J35" i="2"/>
  <c r="AX95" i="1"/>
  <c r="BI368" i="2"/>
  <c r="BH368"/>
  <c r="BG368"/>
  <c r="BF368"/>
  <c r="T368"/>
  <c r="T367"/>
  <c r="R368"/>
  <c r="R367" s="1"/>
  <c r="P368"/>
  <c r="P367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T359" s="1"/>
  <c r="R360"/>
  <c r="R359" s="1"/>
  <c r="P360"/>
  <c r="P359" s="1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1"/>
  <c r="J90"/>
  <c r="F90"/>
  <c r="F88"/>
  <c r="E86"/>
  <c r="J18"/>
  <c r="E18"/>
  <c r="F124"/>
  <c r="J17"/>
  <c r="J12"/>
  <c r="J88" s="1"/>
  <c r="E7"/>
  <c r="E117" s="1"/>
  <c r="L90" i="1"/>
  <c r="AM90"/>
  <c r="AM89"/>
  <c r="L89"/>
  <c r="AM87"/>
  <c r="L87"/>
  <c r="L85"/>
  <c r="L84"/>
  <c r="J368" i="2"/>
  <c r="J355"/>
  <c r="BK347"/>
  <c r="J333"/>
  <c r="J329"/>
  <c r="BK319"/>
  <c r="BK311"/>
  <c r="BK305"/>
  <c r="J300"/>
  <c r="J285"/>
  <c r="BK275"/>
  <c r="J271"/>
  <c r="BK263"/>
  <c r="BK255"/>
  <c r="J251"/>
  <c r="BK239"/>
  <c r="J209"/>
  <c r="J196"/>
  <c r="J188"/>
  <c r="J160"/>
  <c r="J142"/>
  <c r="BK134"/>
  <c r="AS94" i="1"/>
  <c r="J319" i="2"/>
  <c r="J294"/>
  <c r="J288"/>
  <c r="J279"/>
  <c r="BK267"/>
  <c r="J249"/>
  <c r="J236"/>
  <c r="BK221"/>
  <c r="J206"/>
  <c r="BK176"/>
  <c r="J162"/>
  <c r="BK138"/>
  <c r="BK333"/>
  <c r="J325"/>
  <c r="J315"/>
  <c r="J305"/>
  <c r="BK287"/>
  <c r="J267"/>
  <c r="BK249"/>
  <c r="BK232"/>
  <c r="BK225"/>
  <c r="J211"/>
  <c r="BK199"/>
  <c r="BK168"/>
  <c r="BK160"/>
  <c r="J365"/>
  <c r="BK349"/>
  <c r="J337"/>
  <c r="BK309"/>
  <c r="BK259"/>
  <c r="J244"/>
  <c r="J221"/>
  <c r="BK206"/>
  <c r="BK190"/>
  <c r="J158"/>
  <c r="BK150"/>
  <c r="BK132"/>
  <c r="BK123" i="3"/>
  <c r="BK134"/>
  <c r="J123"/>
  <c r="J132"/>
  <c r="BK141"/>
  <c r="BK125"/>
  <c r="BK365" i="2"/>
  <c r="J360"/>
  <c r="BK343"/>
  <c r="J339"/>
  <c r="BK327"/>
  <c r="BK315"/>
  <c r="BK303"/>
  <c r="BK296"/>
  <c r="BK290"/>
  <c r="BK279"/>
  <c r="J269"/>
  <c r="J259"/>
  <c r="BK253"/>
  <c r="J242"/>
  <c r="BK230"/>
  <c r="J199"/>
  <c r="J190"/>
  <c r="BK180"/>
  <c r="J152"/>
  <c r="J140"/>
  <c r="J132"/>
  <c r="BK363"/>
  <c r="BK354"/>
  <c r="J345"/>
  <c r="BK335"/>
  <c r="BK325"/>
  <c r="J313"/>
  <c r="J290"/>
  <c r="J281"/>
  <c r="J273"/>
  <c r="BK261"/>
  <c r="BK242"/>
  <c r="J225"/>
  <c r="J215"/>
  <c r="BK186"/>
  <c r="J148"/>
  <c r="BK140"/>
  <c r="J335"/>
  <c r="BK323"/>
  <c r="J309"/>
  <c r="BK292"/>
  <c r="BK285"/>
  <c r="J263"/>
  <c r="J247"/>
  <c r="J230"/>
  <c r="J217"/>
  <c r="BK205"/>
  <c r="BK188"/>
  <c r="J166"/>
  <c r="BK158"/>
  <c r="J146"/>
  <c r="J354"/>
  <c r="J343"/>
  <c r="BK298"/>
  <c r="J253"/>
  <c r="J234"/>
  <c r="BK211"/>
  <c r="BK194"/>
  <c r="BK166"/>
  <c r="J154"/>
  <c r="BK142"/>
  <c r="BK132" i="3"/>
  <c r="J141"/>
  <c r="J127"/>
  <c r="J130"/>
  <c r="BK144"/>
  <c r="J134"/>
  <c r="BK368" i="2"/>
  <c r="J363"/>
  <c r="J349"/>
  <c r="J341"/>
  <c r="BK331"/>
  <c r="J323"/>
  <c r="BK317"/>
  <c r="BK307"/>
  <c r="J302"/>
  <c r="BK294"/>
  <c r="BK283"/>
  <c r="BK273"/>
  <c r="J265"/>
  <c r="J257"/>
  <c r="BK244"/>
  <c r="J232"/>
  <c r="J205"/>
  <c r="J194"/>
  <c r="J174"/>
  <c r="J150"/>
  <c r="BK136"/>
  <c r="J130"/>
  <c r="BK360"/>
  <c r="J347"/>
  <c r="BK337"/>
  <c r="J327"/>
  <c r="J317"/>
  <c r="J292"/>
  <c r="J283"/>
  <c r="J275"/>
  <c r="BK265"/>
  <c r="BK247"/>
  <c r="BK227"/>
  <c r="BK209"/>
  <c r="BK182"/>
  <c r="J168"/>
  <c r="BK146"/>
  <c r="J136"/>
  <c r="J321"/>
  <c r="J311"/>
  <c r="BK300"/>
  <c r="BK288"/>
  <c r="BK277"/>
  <c r="BK251"/>
  <c r="BK234"/>
  <c r="J223"/>
  <c r="J213"/>
  <c r="J201"/>
  <c r="J176"/>
  <c r="BK162"/>
  <c r="BK148"/>
  <c r="BK355"/>
  <c r="BK339"/>
  <c r="BK302"/>
  <c r="BK271"/>
  <c r="BK246"/>
  <c r="BK223"/>
  <c r="BK201"/>
  <c r="J186"/>
  <c r="BK164"/>
  <c r="BK152"/>
  <c r="J138"/>
  <c r="J148" i="3"/>
  <c r="J138"/>
  <c r="J125"/>
  <c r="J136"/>
  <c r="BK146"/>
  <c r="BK136"/>
  <c r="BK357" i="2"/>
  <c r="BK341"/>
  <c r="BK329"/>
  <c r="BK321"/>
  <c r="J303"/>
  <c r="J287"/>
  <c r="J277"/>
  <c r="BK269"/>
  <c r="BK257"/>
  <c r="J239"/>
  <c r="BK217"/>
  <c r="BK203"/>
  <c r="BK174"/>
  <c r="J156"/>
  <c r="BK144"/>
  <c r="J134"/>
  <c r="J331"/>
  <c r="J307"/>
  <c r="J298"/>
  <c r="BK281"/>
  <c r="J261"/>
  <c r="J246"/>
  <c r="J227"/>
  <c r="BK215"/>
  <c r="J203"/>
  <c r="J182"/>
  <c r="J164"/>
  <c r="BK154"/>
  <c r="J357"/>
  <c r="BK345"/>
  <c r="BK313"/>
  <c r="J296"/>
  <c r="J255"/>
  <c r="BK236"/>
  <c r="BK213"/>
  <c r="BK196"/>
  <c r="J180"/>
  <c r="BK156"/>
  <c r="J144"/>
  <c r="BK130"/>
  <c r="J144" i="3"/>
  <c r="BK130"/>
  <c r="J146"/>
  <c r="BK148"/>
  <c r="BK138"/>
  <c r="BK127"/>
  <c r="K75" i="5" l="1"/>
  <c r="F75"/>
  <c r="F77" s="1"/>
  <c r="M75"/>
  <c r="L75"/>
  <c r="H75"/>
  <c r="H77" s="1"/>
  <c r="G75"/>
  <c r="G77" s="1"/>
  <c r="J75"/>
  <c r="G79" i="4"/>
  <c r="G81" s="1"/>
  <c r="H79"/>
  <c r="H81" s="1"/>
  <c r="K79"/>
  <c r="F79"/>
  <c r="F81" s="1"/>
  <c r="J79"/>
  <c r="L79"/>
  <c r="M79"/>
  <c r="P129" i="2"/>
  <c r="T198"/>
  <c r="T202"/>
  <c r="T208"/>
  <c r="T229"/>
  <c r="P238"/>
  <c r="T353"/>
  <c r="P362"/>
  <c r="P361"/>
  <c r="T129"/>
  <c r="R198"/>
  <c r="P202"/>
  <c r="P208"/>
  <c r="R229"/>
  <c r="BK238"/>
  <c r="J238" s="1"/>
  <c r="J102" s="1"/>
  <c r="BK353"/>
  <c r="J353" s="1"/>
  <c r="J103" s="1"/>
  <c r="BK129"/>
  <c r="J129" s="1"/>
  <c r="J97" s="1"/>
  <c r="BK198"/>
  <c r="J198"/>
  <c r="J98" s="1"/>
  <c r="BK202"/>
  <c r="J202" s="1"/>
  <c r="J99" s="1"/>
  <c r="BK208"/>
  <c r="J208" s="1"/>
  <c r="J100" s="1"/>
  <c r="BK229"/>
  <c r="J229" s="1"/>
  <c r="J101" s="1"/>
  <c r="R238"/>
  <c r="R353"/>
  <c r="BK362"/>
  <c r="J362" s="1"/>
  <c r="J106" s="1"/>
  <c r="R362"/>
  <c r="R361" s="1"/>
  <c r="BK122" i="3"/>
  <c r="J122" s="1"/>
  <c r="J97" s="1"/>
  <c r="P122"/>
  <c r="T122"/>
  <c r="P129"/>
  <c r="T129"/>
  <c r="BK143"/>
  <c r="J143" s="1"/>
  <c r="J100" s="1"/>
  <c r="R129" i="2"/>
  <c r="R128" s="1"/>
  <c r="R127" s="1"/>
  <c r="P198"/>
  <c r="R202"/>
  <c r="R208"/>
  <c r="P229"/>
  <c r="T238"/>
  <c r="P353"/>
  <c r="T362"/>
  <c r="T361" s="1"/>
  <c r="R122" i="3"/>
  <c r="BK129"/>
  <c r="J129" s="1"/>
  <c r="J98" s="1"/>
  <c r="R129"/>
  <c r="P143"/>
  <c r="R143"/>
  <c r="T143"/>
  <c r="BK359" i="2"/>
  <c r="J359"/>
  <c r="J104" s="1"/>
  <c r="BK367"/>
  <c r="J367" s="1"/>
  <c r="J107" s="1"/>
  <c r="BK140" i="3"/>
  <c r="J140" s="1"/>
  <c r="J99" s="1"/>
  <c r="E84"/>
  <c r="BE125"/>
  <c r="BE130"/>
  <c r="BE132"/>
  <c r="BE134"/>
  <c r="BE144"/>
  <c r="BE146"/>
  <c r="BE148"/>
  <c r="BE123"/>
  <c r="BE136"/>
  <c r="BE138"/>
  <c r="F91"/>
  <c r="BE141"/>
  <c r="J88"/>
  <c r="BE127"/>
  <c r="BE134" i="2"/>
  <c r="BE160"/>
  <c r="BE168"/>
  <c r="BE174"/>
  <c r="BE215"/>
  <c r="BE217"/>
  <c r="BE225"/>
  <c r="BE227"/>
  <c r="BE230"/>
  <c r="BE239"/>
  <c r="BE249"/>
  <c r="BE253"/>
  <c r="BE261"/>
  <c r="BE263"/>
  <c r="BE265"/>
  <c r="BE267"/>
  <c r="BE273"/>
  <c r="BE275"/>
  <c r="BE281"/>
  <c r="BE283"/>
  <c r="BE290"/>
  <c r="BE292"/>
  <c r="BE300"/>
  <c r="BE303"/>
  <c r="BE305"/>
  <c r="BE309"/>
  <c r="BE315"/>
  <c r="BE319"/>
  <c r="BE321"/>
  <c r="BE323"/>
  <c r="BE325"/>
  <c r="BE329"/>
  <c r="BE333"/>
  <c r="BE341"/>
  <c r="BE363"/>
  <c r="E84"/>
  <c r="F91"/>
  <c r="BE130"/>
  <c r="BE132"/>
  <c r="BE136"/>
  <c r="BE138"/>
  <c r="BE140"/>
  <c r="BE142"/>
  <c r="BE152"/>
  <c r="BE180"/>
  <c r="BE194"/>
  <c r="BE206"/>
  <c r="BE242"/>
  <c r="BE255"/>
  <c r="BE257"/>
  <c r="BE269"/>
  <c r="BE271"/>
  <c r="BE277"/>
  <c r="BE294"/>
  <c r="BE296"/>
  <c r="BE302"/>
  <c r="BE317"/>
  <c r="BE327"/>
  <c r="BE337"/>
  <c r="BE339"/>
  <c r="J121"/>
  <c r="BE148"/>
  <c r="BE150"/>
  <c r="BE156"/>
  <c r="BE158"/>
  <c r="BE164"/>
  <c r="BE188"/>
  <c r="BE190"/>
  <c r="BE196"/>
  <c r="BE201"/>
  <c r="BE205"/>
  <c r="BE211"/>
  <c r="BE223"/>
  <c r="BE232"/>
  <c r="BE234"/>
  <c r="BE244"/>
  <c r="BE251"/>
  <c r="BE279"/>
  <c r="BE285"/>
  <c r="BE298"/>
  <c r="BE307"/>
  <c r="BE313"/>
  <c r="BE331"/>
  <c r="BE343"/>
  <c r="BE345"/>
  <c r="BE347"/>
  <c r="BE360"/>
  <c r="BE144"/>
  <c r="BE146"/>
  <c r="BE154"/>
  <c r="BE162"/>
  <c r="BE166"/>
  <c r="BE176"/>
  <c r="BE182"/>
  <c r="BE186"/>
  <c r="BE199"/>
  <c r="BE203"/>
  <c r="BE209"/>
  <c r="BE213"/>
  <c r="BE221"/>
  <c r="BE236"/>
  <c r="BE246"/>
  <c r="BE247"/>
  <c r="BE259"/>
  <c r="BE287"/>
  <c r="BE288"/>
  <c r="BE311"/>
  <c r="BE335"/>
  <c r="BE349"/>
  <c r="BE354"/>
  <c r="BE355"/>
  <c r="BE357"/>
  <c r="BE365"/>
  <c r="BE368"/>
  <c r="J34"/>
  <c r="AW95" i="1" s="1"/>
  <c r="F34" i="3"/>
  <c r="BA96" i="1"/>
  <c r="F36" i="2"/>
  <c r="BC95" i="1" s="1"/>
  <c r="F34" i="2"/>
  <c r="BA95" i="1" s="1"/>
  <c r="F35" i="3"/>
  <c r="BB96" i="1" s="1"/>
  <c r="F35" i="2"/>
  <c r="BB95" i="1" s="1"/>
  <c r="F36" i="3"/>
  <c r="BC96" i="1" s="1"/>
  <c r="F37" i="3"/>
  <c r="BD96" i="1" s="1"/>
  <c r="F37" i="2"/>
  <c r="BD95" i="1" s="1"/>
  <c r="J34" i="3"/>
  <c r="AW96" i="1" s="1"/>
  <c r="M78" i="5" l="1"/>
  <c r="M82" i="4"/>
  <c r="P121" i="3"/>
  <c r="P120" s="1"/>
  <c r="AU96" i="1" s="1"/>
  <c r="R121" i="3"/>
  <c r="R120" s="1"/>
  <c r="T121"/>
  <c r="T120"/>
  <c r="P128" i="2"/>
  <c r="P127" s="1"/>
  <c r="AU95" i="1" s="1"/>
  <c r="T128" i="2"/>
  <c r="T127" s="1"/>
  <c r="BK361"/>
  <c r="J361" s="1"/>
  <c r="J105" s="1"/>
  <c r="BK128"/>
  <c r="J128" s="1"/>
  <c r="J96" s="1"/>
  <c r="BK121" i="3"/>
  <c r="J121" s="1"/>
  <c r="J96" s="1"/>
  <c r="BA94" i="1"/>
  <c r="AW94"/>
  <c r="AK30" s="1"/>
  <c r="BC94"/>
  <c r="AY94"/>
  <c r="J33" i="3"/>
  <c r="AV96" i="1" s="1"/>
  <c r="AT96" s="1"/>
  <c r="F33" i="2"/>
  <c r="AZ95" i="1"/>
  <c r="J33" i="2"/>
  <c r="AV95" i="1" s="1"/>
  <c r="AT95" s="1"/>
  <c r="BB94"/>
  <c r="AX94" s="1"/>
  <c r="BD94"/>
  <c r="W33"/>
  <c r="F33" i="3"/>
  <c r="AZ96" i="1" s="1"/>
  <c r="C94" i="5" l="1"/>
  <c r="C95"/>
  <c r="C96"/>
  <c r="C94" i="4"/>
  <c r="C95"/>
  <c r="C96"/>
  <c r="BK127" i="2"/>
  <c r="J127" s="1"/>
  <c r="J95" s="1"/>
  <c r="BK120" i="3"/>
  <c r="J120" s="1"/>
  <c r="J30" s="1"/>
  <c r="AG96" i="1" s="1"/>
  <c r="AU94"/>
  <c r="W30"/>
  <c r="W31"/>
  <c r="W32"/>
  <c r="AZ94"/>
  <c r="W29" s="1"/>
  <c r="J39" i="3" l="1"/>
  <c r="J95"/>
  <c r="AN96" i="1"/>
  <c r="J30" i="2"/>
  <c r="AG95" i="1" s="1"/>
  <c r="AG94" s="1"/>
  <c r="AK26" s="1"/>
  <c r="AK35" s="1"/>
  <c r="AV94"/>
  <c r="AK29" s="1"/>
  <c r="J39" i="2" l="1"/>
  <c r="AN95" i="1"/>
  <c r="AT94"/>
  <c r="AN94" l="1"/>
</calcChain>
</file>

<file path=xl/sharedStrings.xml><?xml version="1.0" encoding="utf-8"?>
<sst xmlns="http://schemas.openxmlformats.org/spreadsheetml/2006/main" count="3679" uniqueCount="752">
  <si>
    <t>Export Komplet</t>
  </si>
  <si>
    <t/>
  </si>
  <si>
    <t>2.0</t>
  </si>
  <si>
    <t>ZAMOK</t>
  </si>
  <si>
    <t>False</t>
  </si>
  <si>
    <t>{a0bbb795-547d-4ab1-b786-6900aa299ff1}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</si>
  <si>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</si>
  <si>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</si>
  <si>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</si>
  <si>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</si>
  <si>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</si>
  <si>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</si>
  <si>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</si>
  <si>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</si>
  <si>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ZAJ_ZAS_RADY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</si>
  <si>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</si>
  <si>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</si>
  <si>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VDJ ZAJEČÍ- HUSTOPEČE  a V.PAVLOVICE - přeložky přívodních řadů</t>
  </si>
  <si>
    <t>KSO:</t>
  </si>
  <si>
    <t>827 11 19</t>
  </si>
  <si>
    <t>CC-CZ:</t>
  </si>
  <si>
    <t>22121</t>
  </si>
  <si>
    <t>Místo:</t>
  </si>
  <si>
    <t>obec Zaječí</t>
  </si>
  <si>
    <t>Datum:</t>
  </si>
  <si>
    <t>5. 4. 2024</t>
  </si>
  <si>
    <t>CZ-CPV:</t>
  </si>
  <si>
    <t>45000000-7</t>
  </si>
  <si>
    <t>CZ-CPA:</t>
  </si>
  <si>
    <t>42.21.11</t>
  </si>
  <si>
    <t>Zadavatel:</t>
  </si>
  <si>
    <t>IČ:</t>
  </si>
  <si>
    <t>Vodovody a kanalizace Břeclav, a.s.</t>
  </si>
  <si>
    <t>DIČ:</t>
  </si>
  <si>
    <t>Uchazeč:</t>
  </si>
  <si>
    <t>Vyplň údaj</t>
  </si>
  <si>
    <t>Projektant:</t>
  </si>
  <si>
    <t>Jiří Třináctý, DiS.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</si>
  <si>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</si>
  <si>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</si>
  <si>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</si>
  <si>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</si>
  <si>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</si>
  <si>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</si>
  <si>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</si>
  <si>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</si>
  <si>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</si>
  <si>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</si>
  <si>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</si>
  <si>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</si>
  <si>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</si>
  <si>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</si>
  <si>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</si>
  <si>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</si>
  <si>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</si>
  <si>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</si>
  <si>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</si>
  <si>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</si>
  <si>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</si>
  <si>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</si>
  <si>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</si>
  <si>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</si>
  <si>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</si>
  <si>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</si>
  <si>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</si>
  <si>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</si>
  <si>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</si>
  <si>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</si>
  <si>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</si>
  <si>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</si>
  <si>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</si>
  <si>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</si>
  <si>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</si>
  <si>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</si>
  <si>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</si>
  <si>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</si>
  <si>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</si>
  <si>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</si>
  <si>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</si>
  <si>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</si>
  <si>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</si>
  <si>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</si>
  <si>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</si>
  <si>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</si>
  <si>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</si>
  <si>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</si>
  <si>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ZRN</t>
  </si>
  <si>
    <t>Základní rozpočtové náklady</t>
  </si>
  <si>
    <t>STA</t>
  </si>
  <si>
    <t>1</t>
  </si>
  <si>
    <t>{792f14c9-cd04-45fe-903d-1bee3a41f8ad}</t>
  </si>
  <si>
    <t>2</t>
  </si>
  <si>
    <t>VRN</t>
  </si>
  <si>
    <t>Vedlejší rozpočtové náklady</t>
  </si>
  <si>
    <t>{f3d7ce23-1c48-4bd0-ab57-c4e4416e2742}</t>
  </si>
  <si>
    <t>KRYCÍ LIST SOUPISU PRACÍ</t>
  </si>
  <si>
    <t>Objekt:</t>
  </si>
  <si>
    <t>ZRN - Základní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</si>
  <si>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</si>
  <si>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</si>
  <si>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</si>
  <si>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</si>
  <si>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</si>
  <si>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</si>
  <si>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</si>
  <si>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</si>
  <si>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</si>
  <si>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</si>
  <si>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</si>
  <si>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</si>
  <si>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</si>
  <si>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</si>
  <si>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M - Práce a dodávky M</t>
  </si>
  <si>
    <t xml:space="preserve">    23-M - Montáže potrubí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</si>
  <si>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</si>
  <si>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</si>
  <si>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</si>
  <si>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</si>
  <si>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</si>
  <si>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</si>
  <si>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</si>
  <si>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</si>
  <si>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</si>
  <si>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</si>
  <si>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</si>
  <si>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</si>
  <si>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</si>
  <si>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</si>
  <si>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</si>
  <si>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</si>
  <si>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</si>
  <si>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</si>
  <si>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</si>
  <si>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111201121</t>
  </si>
  <si>
    <t>Odstranění vinic - vrcholové části keře a kmínku řezem</t>
  </si>
  <si>
    <t>kus</t>
  </si>
  <si>
    <t>CS ÚRS 2024 01</t>
  </si>
  <si>
    <t>4</t>
  </si>
  <si>
    <t>2140999113</t>
  </si>
  <si>
    <t>VV</t>
  </si>
  <si>
    <t>30</t>
  </si>
  <si>
    <t>111201131</t>
  </si>
  <si>
    <t>Odstranění vinic - vyorání kořenů plochy do 5 ha sklonu do 5°</t>
  </si>
  <si>
    <t>ha</t>
  </si>
  <si>
    <t>1483765169</t>
  </si>
  <si>
    <t>0,015</t>
  </si>
  <si>
    <t>3</t>
  </si>
  <si>
    <t>113107163</t>
  </si>
  <si>
    <t>Odstranění podkladu z kameniva drceného tl přes 200 do 300 mm strojně pl přes 50 do 200 m2</t>
  </si>
  <si>
    <t>m2</t>
  </si>
  <si>
    <t>-1266557651</t>
  </si>
  <si>
    <t>50,00*1,20</t>
  </si>
  <si>
    <t>113107182</t>
  </si>
  <si>
    <t>Odstranění podkladu živičného tl přes 50 do 100 mm strojně pl přes 50 do 200 m2</t>
  </si>
  <si>
    <t>995167504</t>
  </si>
  <si>
    <t>50,00*1,20 "povrch z asf.recyklátu"</t>
  </si>
  <si>
    <t>5</t>
  </si>
  <si>
    <t>115101201</t>
  </si>
  <si>
    <t>Čerpání vody na dopravní výšku do 10 m průměrný přítok do 500 l/min</t>
  </si>
  <si>
    <t>hod</t>
  </si>
  <si>
    <t>1103308828</t>
  </si>
  <si>
    <t>5*24"pět dní"</t>
  </si>
  <si>
    <t>6</t>
  </si>
  <si>
    <t>115101301</t>
  </si>
  <si>
    <t>Pohotovost čerpací soupravy pro dopravní výšku do 10 m přítok do 500 l/min</t>
  </si>
  <si>
    <t>den</t>
  </si>
  <si>
    <t>-1808189537</t>
  </si>
  <si>
    <t>7</t>
  </si>
  <si>
    <t>119001405</t>
  </si>
  <si>
    <t>Dočasné zajištění potrubí z PE DN do 200 mm</t>
  </si>
  <si>
    <t>m</t>
  </si>
  <si>
    <t>-1796061615</t>
  </si>
  <si>
    <t>1,20</t>
  </si>
  <si>
    <t>8</t>
  </si>
  <si>
    <t>119001406</t>
  </si>
  <si>
    <t>Dočasné zajištění potrubí z PE DN přes 200 do 500 mm</t>
  </si>
  <si>
    <t>1741204335</t>
  </si>
  <si>
    <t>9</t>
  </si>
  <si>
    <t>119001421</t>
  </si>
  <si>
    <t>Dočasné zajištění kabelů a kabelových tratí ze 3 volně ložených kabelů</t>
  </si>
  <si>
    <t>-1867786330</t>
  </si>
  <si>
    <t>2,10+1,20</t>
  </si>
  <si>
    <t>10</t>
  </si>
  <si>
    <t>121151126</t>
  </si>
  <si>
    <t>Sejmutí ornice plochy přes 500 m2 tl vrstvy přes 300 do 400 mm strojně</t>
  </si>
  <si>
    <t>-1059802688</t>
  </si>
  <si>
    <t>250,00*5,50"na pozemcích parc.č.3408/7 a 5065/171 v k.ú. Zaječí"</t>
  </si>
  <si>
    <t>11</t>
  </si>
  <si>
    <t>129001101</t>
  </si>
  <si>
    <t>Příplatek za ztížení odkopávky nebo prokopávky v blízkosti inženýrských sítí</t>
  </si>
  <si>
    <t>m3</t>
  </si>
  <si>
    <t>-787509305</t>
  </si>
  <si>
    <t>2,5*1,60*1,10+2,10*2,04*2,00</t>
  </si>
  <si>
    <t>131251202</t>
  </si>
  <si>
    <t>Hloubení jam zapažených v hornině třídy těžitelnosti I skupiny 3 objem do 50 m3 strojně</t>
  </si>
  <si>
    <t>-2109396662</t>
  </si>
  <si>
    <t>22,80+22,80 "viz. kubaturové listy"</t>
  </si>
  <si>
    <t>13</t>
  </si>
  <si>
    <t>132254206</t>
  </si>
  <si>
    <t>Hloubení zapažených rýh š do 2000 mm v hornině třídy těžitelnosti I skupiny 3 objem do 5000 m3</t>
  </si>
  <si>
    <t>80055133</t>
  </si>
  <si>
    <t>1176,80+1107,57-(1375,00*0,40) "PŘ-2 + PŘ-4 _viz.kubaturové listy-sejmutí ornice"</t>
  </si>
  <si>
    <t>14</t>
  </si>
  <si>
    <t>151101101</t>
  </si>
  <si>
    <t>Zřízení příložného pažení a rozepření stěn rýh hl do 2 m</t>
  </si>
  <si>
    <t>-286604595</t>
  </si>
  <si>
    <t>2307,45+2054,33 "PŘ-2 + PŘ-4 _viz.kubaturové listy"</t>
  </si>
  <si>
    <t>15</t>
  </si>
  <si>
    <t>151101102</t>
  </si>
  <si>
    <t>Zřízení příložného pažení a rozepření stěn rýh hl přes 2 do 4 m</t>
  </si>
  <si>
    <t>-1505646964</t>
  </si>
  <si>
    <t>0,00+117,38 "PŘ-2 + PŘ-4 _viz.kubaturové listy"</t>
  </si>
  <si>
    <t>16</t>
  </si>
  <si>
    <t>151101111</t>
  </si>
  <si>
    <t>Odstranění příložného pažení a rozepření stěn rýh hl do 2 m</t>
  </si>
  <si>
    <t>1426407427</t>
  </si>
  <si>
    <t>17</t>
  </si>
  <si>
    <t>151101112</t>
  </si>
  <si>
    <t>Odstranění příložného pažení a rozepření stěn rýh hl přes 2 do 4 m</t>
  </si>
  <si>
    <t>-1665644753</t>
  </si>
  <si>
    <t>18</t>
  </si>
  <si>
    <t>162451105</t>
  </si>
  <si>
    <t>Vodorovné přemístění přes ornice 1 000 do 1500 m výkopku/sypaniny z horniny třídy těžitelnosti I skupiny 1 až 3</t>
  </si>
  <si>
    <t>-1043592264</t>
  </si>
  <si>
    <t>250,00*5,50*0,40*2"odvoz ornice na meziskládku po sejmutí na pozemcích parc.č.3408/7 a 5065/171 v k.ú. Zaječí a dovodz zpět"</t>
  </si>
  <si>
    <t>19</t>
  </si>
  <si>
    <t>162551108</t>
  </si>
  <si>
    <t>Vodorovné přemístění zeminy pro zpětný zásyp na meziskládku a zpět přes 2 500 do 3000 m výkopku/sypaniny z horniny třídy těžitelnosti I skupiny 1 až 3</t>
  </si>
  <si>
    <t>-473543814</t>
  </si>
  <si>
    <t>(789,57-(50,00*1,00*1,60))*2</t>
  </si>
  <si>
    <t>20</t>
  </si>
  <si>
    <t>162751117</t>
  </si>
  <si>
    <t>Vodorovné přemístění přebytečné zeminy přes 9 000 do 10000 m výkopku/sypaniny z horniny třídy těžitelnosti I skupiny 1 až 3</t>
  </si>
  <si>
    <t>1012700673</t>
  </si>
  <si>
    <t>645,00*1,00*0,10+593,00*1,00*0,10 "lože"</t>
  </si>
  <si>
    <t>752,42 "obsyp"</t>
  </si>
  <si>
    <t>39,70+74,48 "potrubí"</t>
  </si>
  <si>
    <t>50,00*1,00*1,60 "nahrazení zeminy štěrkopískem pod komunikacemi"</t>
  </si>
  <si>
    <t>Součet</t>
  </si>
  <si>
    <t>162751119</t>
  </si>
  <si>
    <t>Příplatek k vodorovnému přemístění přebytešné zeminy, výkopku/sypaniny z horniny třídy těžitelnosti I skupiny 1 až 3 ZKD 1000 m přes 10000 m</t>
  </si>
  <si>
    <t>-1850219875</t>
  </si>
  <si>
    <t>1070,40*5 "+ 5km"</t>
  </si>
  <si>
    <t>22</t>
  </si>
  <si>
    <t>167151111</t>
  </si>
  <si>
    <t>Nakládání ornice z hornin třídy těžitelnosti I skupiny 1 až 3 přes 100 m3</t>
  </si>
  <si>
    <t>1934732910</t>
  </si>
  <si>
    <t>709,57 "nakládání zeminy pro zpětný zásyp na meziskládce"</t>
  </si>
  <si>
    <t>550,00*2 "nakládání ornice a nakládání ornice na meziskládce"</t>
  </si>
  <si>
    <t>23</t>
  </si>
  <si>
    <t>171201221</t>
  </si>
  <si>
    <t>Poplatek za uložení na skládce (skládkovné) zeminy a kamení kód odpadu 17 05 04</t>
  </si>
  <si>
    <t>t</t>
  </si>
  <si>
    <t>985231548</t>
  </si>
  <si>
    <t>1070,400*2,00</t>
  </si>
  <si>
    <t>24</t>
  </si>
  <si>
    <t>171251101</t>
  </si>
  <si>
    <t>Uložení sypaniny do násypů nezhutněných strojně</t>
  </si>
  <si>
    <t>125391901</t>
  </si>
  <si>
    <t>709,07 "zemina pro zpětný zásyp"</t>
  </si>
  <si>
    <t>550,00 "ornice na meziskládce"</t>
  </si>
  <si>
    <t>25</t>
  </si>
  <si>
    <t>174151101</t>
  </si>
  <si>
    <t>Zásyp jam, šachet rýh nebo kolem objektů sypaninou se zhutněním</t>
  </si>
  <si>
    <t>-1715630367</t>
  </si>
  <si>
    <t>1734,37+45,60-123,80-752,42-(39,70+74,48)"rýhy+jámy-lože-obsyp-potrubí"</t>
  </si>
  <si>
    <t>26</t>
  </si>
  <si>
    <t>M</t>
  </si>
  <si>
    <t>58331200</t>
  </si>
  <si>
    <t>štěrkopísek netříděný</t>
  </si>
  <si>
    <t>-301874071</t>
  </si>
  <si>
    <t>(50,00*1,10*1,60)*2,00 "zásypy pod komunikacemi"</t>
  </si>
  <si>
    <t>27</t>
  </si>
  <si>
    <t>175151101</t>
  </si>
  <si>
    <t>Obsypání potrubí strojně sypaninou bez prohození, uloženou do 3 m</t>
  </si>
  <si>
    <t>17737501</t>
  </si>
  <si>
    <t>(645,00*1,00*0,70)-39,70 "PŘ-2"</t>
  </si>
  <si>
    <t>(593,00*1,00*0,70)-74,48  "PŘ-4"</t>
  </si>
  <si>
    <t>28</t>
  </si>
  <si>
    <t>58337303</t>
  </si>
  <si>
    <t>štěrkopísek frakce 0/8</t>
  </si>
  <si>
    <t>-759069614</t>
  </si>
  <si>
    <t>752,42*2 'Přepočtené koeficientem množství</t>
  </si>
  <si>
    <t>29</t>
  </si>
  <si>
    <t>181351116</t>
  </si>
  <si>
    <t>Rozprostření ornice tl vrstvy přes 300 do 400 mm pl přes 500 m2 v rovině nebo ve svahu do 1:5 strojně</t>
  </si>
  <si>
    <t>878411148</t>
  </si>
  <si>
    <t>Zakládání</t>
  </si>
  <si>
    <t>242111113</t>
  </si>
  <si>
    <t>Osazení ochranných betonových skruží DN1000 kolem hydrantů</t>
  </si>
  <si>
    <t>-1357436301</t>
  </si>
  <si>
    <t>31</t>
  </si>
  <si>
    <t>59224102</t>
  </si>
  <si>
    <t>skruž betonová studniční 100x50x9cm</t>
  </si>
  <si>
    <t>-1522324473</t>
  </si>
  <si>
    <t>Svislé a kompletní konstrukce</t>
  </si>
  <si>
    <t>32</t>
  </si>
  <si>
    <t>338171113</t>
  </si>
  <si>
    <t>Osazování sloupků ocelových orientačních se zabetonováním</t>
  </si>
  <si>
    <t>1529162153</t>
  </si>
  <si>
    <t>33</t>
  </si>
  <si>
    <t>55342260</t>
  </si>
  <si>
    <t>sloupek orientační Pz  2000/48x1,5mm s tabulkou</t>
  </si>
  <si>
    <t>-1593653778</t>
  </si>
  <si>
    <t>34</t>
  </si>
  <si>
    <t>339928821</t>
  </si>
  <si>
    <t>Osazení sloupku vinic se vzpěrou bez zabetonování</t>
  </si>
  <si>
    <t>-768069277</t>
  </si>
  <si>
    <t>Vodorovné konstrukce</t>
  </si>
  <si>
    <t>35</t>
  </si>
  <si>
    <t>451572111</t>
  </si>
  <si>
    <t>Lože pod potrubí otevřený výkop z kameniva drobného těženého</t>
  </si>
  <si>
    <t>2044714787</t>
  </si>
  <si>
    <t xml:space="preserve">645,00*1,00*0,10+593,00*1,00*0,10 </t>
  </si>
  <si>
    <t>36</t>
  </si>
  <si>
    <t>452111141</t>
  </si>
  <si>
    <t>Osazení betonových kabelových žlabů a krycích desek</t>
  </si>
  <si>
    <t>1588579270</t>
  </si>
  <si>
    <t>4+8</t>
  </si>
  <si>
    <t>37</t>
  </si>
  <si>
    <t>59213001</t>
  </si>
  <si>
    <t>žlab kabelový betonový 100x18,5/10x10cm</t>
  </si>
  <si>
    <t>1335846987</t>
  </si>
  <si>
    <t>38</t>
  </si>
  <si>
    <t>59213006</t>
  </si>
  <si>
    <t>deska krycí betonová 500mm</t>
  </si>
  <si>
    <t>-146723221</t>
  </si>
  <si>
    <t>2*4</t>
  </si>
  <si>
    <t>108</t>
  </si>
  <si>
    <t>452273151</t>
  </si>
  <si>
    <t>Podkladní pilířky nebo bloky z cihel vápenopískových kyselinovzdorných-uzavření čel potrubí</t>
  </si>
  <si>
    <t>-2049387123</t>
  </si>
  <si>
    <t>0,300*0,300*0,150*4 "potrubí AZC DN250"</t>
  </si>
  <si>
    <t>0,600*0,600*0,150*6 "potrubí LT DN350"</t>
  </si>
  <si>
    <t>39</t>
  </si>
  <si>
    <t>452313131</t>
  </si>
  <si>
    <t>Podkladní bloky z betonu prostého bez zvýšených nároků na prostředí tř. C 12/15 otevřený výkop</t>
  </si>
  <si>
    <t>-855908177</t>
  </si>
  <si>
    <t>0,43*4+0,02*4+0,04*2+0,04*2</t>
  </si>
  <si>
    <t>40</t>
  </si>
  <si>
    <t>452353111</t>
  </si>
  <si>
    <t>Bednění podkladních bloků pod potrubí</t>
  </si>
  <si>
    <t>1087847317</t>
  </si>
  <si>
    <t>1,50*4+0,13*4+0,15*2+0,27*2</t>
  </si>
  <si>
    <t>41</t>
  </si>
  <si>
    <t>452353112</t>
  </si>
  <si>
    <t>Bednění podkladních bloků pod potrubí, stoky a drobné objekty otevřený výkop odstranění</t>
  </si>
  <si>
    <t>660560670</t>
  </si>
  <si>
    <t>42</t>
  </si>
  <si>
    <t>452361111</t>
  </si>
  <si>
    <t>Výztuž podkladních desek nebo bloků nebo pražců otevřený výkop z betonářské oceli 10 216</t>
  </si>
  <si>
    <t>1898412893</t>
  </si>
  <si>
    <t>(0,666*2+0,800*2)*0,001</t>
  </si>
  <si>
    <t>Komunikace pozemní</t>
  </si>
  <si>
    <t>43</t>
  </si>
  <si>
    <t>564871016</t>
  </si>
  <si>
    <t>Podklad ze štěrkodrtě ŠD plochy do 100 m2 tl 300 mm</t>
  </si>
  <si>
    <t>10758507</t>
  </si>
  <si>
    <t>44</t>
  </si>
  <si>
    <t>564930412</t>
  </si>
  <si>
    <t>Podklad z asfaltového recyklátu plochy do 100 m2 tl 100 mm</t>
  </si>
  <si>
    <t>-1107013397</t>
  </si>
  <si>
    <t>45</t>
  </si>
  <si>
    <t>591241111</t>
  </si>
  <si>
    <t>Kladení dlažby z kostek drobných z kamene na MC tl 50 mm</t>
  </si>
  <si>
    <t>788640208</t>
  </si>
  <si>
    <t>0,80*2 "odláždění poklopů"</t>
  </si>
  <si>
    <t>46</t>
  </si>
  <si>
    <t>58381007</t>
  </si>
  <si>
    <t>kostka štípaná dlažební žula drobná 8/10</t>
  </si>
  <si>
    <t>2089022063</t>
  </si>
  <si>
    <t>1,6*1,02 'Přepočtené koeficientem množství</t>
  </si>
  <si>
    <t>Trubní vedení</t>
  </si>
  <si>
    <t>109</t>
  </si>
  <si>
    <t>850365121</t>
  </si>
  <si>
    <t>Výřez nebo výsek na potrubí z trub litinových tlakových nebo plastických hmot DN 250</t>
  </si>
  <si>
    <t>717716704</t>
  </si>
  <si>
    <t>3 "AZC DN250"</t>
  </si>
  <si>
    <t>110</t>
  </si>
  <si>
    <t>850385121</t>
  </si>
  <si>
    <t>Výřez nebo výsek na potrubí z trub litinových tlakových nebo plastických hmot DN 350</t>
  </si>
  <si>
    <t>-1726807313</t>
  </si>
  <si>
    <t>4 "LT DN350"</t>
  </si>
  <si>
    <t>47</t>
  </si>
  <si>
    <t>857242122</t>
  </si>
  <si>
    <t>Montáž litinových tvarovek jednoosých přírubových otevřený výkop DN 80</t>
  </si>
  <si>
    <t>1904980699</t>
  </si>
  <si>
    <t>48</t>
  </si>
  <si>
    <t>55254047</t>
  </si>
  <si>
    <t>koleno 90° s patkou přírubové litinové vodovodní N-kus PN10/40 DN 80</t>
  </si>
  <si>
    <t>-783822141</t>
  </si>
  <si>
    <t>49</t>
  </si>
  <si>
    <t>857352122</t>
  </si>
  <si>
    <t>Montáž litinových tvarovek jednoosých přírubových otevřený výkop DN 200</t>
  </si>
  <si>
    <t>-1954463419</t>
  </si>
  <si>
    <t>50</t>
  </si>
  <si>
    <t>999168924</t>
  </si>
  <si>
    <t>51</t>
  </si>
  <si>
    <t>857381131</t>
  </si>
  <si>
    <t>Montáž litinových tvarovek jednoosých hrdlových otevřený výkop s integrovaným těsněním DN 350</t>
  </si>
  <si>
    <t>778357425</t>
  </si>
  <si>
    <t>52</t>
  </si>
  <si>
    <t>41126367</t>
  </si>
  <si>
    <t>53</t>
  </si>
  <si>
    <t>871351222</t>
  </si>
  <si>
    <t>Montáž potrubí z PE100 RC SDR 17 otevřený výkop svařovaných elektrotvarovkou d 225 x 13,4 mm</t>
  </si>
  <si>
    <t>1732962622</t>
  </si>
  <si>
    <t>1,00</t>
  </si>
  <si>
    <t>54</t>
  </si>
  <si>
    <t>28613582</t>
  </si>
  <si>
    <t>potrubí vodovodní dvouvrstvé PE100 RC SDR17 225x13,4mm</t>
  </si>
  <si>
    <t>1488995370</t>
  </si>
  <si>
    <t>1*1,015 'Přepočtené koeficientem množství</t>
  </si>
  <si>
    <t>55</t>
  </si>
  <si>
    <t>871361222</t>
  </si>
  <si>
    <t>Montáž potrubí z PE100 RC SDR 17 otevřený výkop svařovaných elektrotvarovkou d 280 x 16,6 mm</t>
  </si>
  <si>
    <t>1488681207</t>
  </si>
  <si>
    <t>645,00</t>
  </si>
  <si>
    <t>56</t>
  </si>
  <si>
    <t>28613584</t>
  </si>
  <si>
    <t>potrubí vodovodní dvouvrstvé PE100 RC SDR17 280x16,6mm</t>
  </si>
  <si>
    <t>-168219251</t>
  </si>
  <si>
    <t>645*1,015 'Přepočtené koeficientem množství</t>
  </si>
  <si>
    <t>57</t>
  </si>
  <si>
    <t>871381221</t>
  </si>
  <si>
    <t>Montáž potrubí z PE100 RC SDR 17 otevřený výkop svařovaných elektrotvarovkou d 355 x 21,1 mm</t>
  </si>
  <si>
    <t>-1934703306</t>
  </si>
  <si>
    <t>58</t>
  </si>
  <si>
    <t>28613586</t>
  </si>
  <si>
    <t>potrubí vodovodní dvouvrstvé PE100 RC SDR17 355x21,1mm</t>
  </si>
  <si>
    <t>-828026327</t>
  </si>
  <si>
    <t>59</t>
  </si>
  <si>
    <t>871391221</t>
  </si>
  <si>
    <t>Montáž potrubí z PE100 RC SDR 17 otevřený výkop svařovaných elektrotvarovkou d 400 x 23,7 mm</t>
  </si>
  <si>
    <t>-1616358592</t>
  </si>
  <si>
    <t>593,00</t>
  </si>
  <si>
    <t>60</t>
  </si>
  <si>
    <t>28613587</t>
  </si>
  <si>
    <t>potrubí vodovodní dvouvrstvé PE100 RC SDR17 400x23,7mm</t>
  </si>
  <si>
    <t>-1675656230</t>
  </si>
  <si>
    <t>593*1,015 'Přepočtené koeficientem množství</t>
  </si>
  <si>
    <t>61</t>
  </si>
  <si>
    <t>877241218</t>
  </si>
  <si>
    <t>Montáž lemových nákružků svařovaných na tupo na vodovodním potrubí z PE trub d 90</t>
  </si>
  <si>
    <t>1873243395</t>
  </si>
  <si>
    <t>62</t>
  </si>
  <si>
    <t>Lemový nákružek PE100 SDR17 90</t>
  </si>
  <si>
    <t>-1692089698</t>
  </si>
  <si>
    <t>63</t>
  </si>
  <si>
    <t>Otočná příruba d 90 PP/Steel</t>
  </si>
  <si>
    <t>871431280</t>
  </si>
  <si>
    <t>64</t>
  </si>
  <si>
    <t>877351102</t>
  </si>
  <si>
    <t>Montáž elektrospojek na vodovodním potrubí z PE trub d 225</t>
  </si>
  <si>
    <t>-1102053202</t>
  </si>
  <si>
    <t>65</t>
  </si>
  <si>
    <t>Elektrospojka PE100 SDR17 225</t>
  </si>
  <si>
    <t>1474514621</t>
  </si>
  <si>
    <t>66</t>
  </si>
  <si>
    <t>877361102</t>
  </si>
  <si>
    <t>Montáž elektrospojek na vodovodním potrubí z PE trub d 280</t>
  </si>
  <si>
    <t>1362321871</t>
  </si>
  <si>
    <t>28+54</t>
  </si>
  <si>
    <t>67</t>
  </si>
  <si>
    <t>Elektrospojka PE100 SDR17 280</t>
  </si>
  <si>
    <t>-103715519</t>
  </si>
  <si>
    <t>68</t>
  </si>
  <si>
    <t>877361125</t>
  </si>
  <si>
    <t>Montáž elektro navrtávacích T-kusů  vodovodním potrubí z PE trub d 280/90</t>
  </si>
  <si>
    <t>-780700435</t>
  </si>
  <si>
    <t>69</t>
  </si>
  <si>
    <t>Navrtávací sedlová odbočka 280/90mm</t>
  </si>
  <si>
    <t>-523194579</t>
  </si>
  <si>
    <t>70</t>
  </si>
  <si>
    <t>877361202</t>
  </si>
  <si>
    <t>Montáž oblouků svařovaných na tupo na vodovodním potrubí z PE trub d 280</t>
  </si>
  <si>
    <t>-1413104757</t>
  </si>
  <si>
    <t>1+3+2+5+1+3+1</t>
  </si>
  <si>
    <t>71</t>
  </si>
  <si>
    <t>Oblouk 11° PE100 SDR17 280</t>
  </si>
  <si>
    <t>1413805575</t>
  </si>
  <si>
    <t>72</t>
  </si>
  <si>
    <t>Oblouk 22° PE100 SDR17 280</t>
  </si>
  <si>
    <t>1703225383</t>
  </si>
  <si>
    <t>73</t>
  </si>
  <si>
    <t>Oblouk 30° PE100 SDR17 280</t>
  </si>
  <si>
    <t>-1500051694</t>
  </si>
  <si>
    <t>74</t>
  </si>
  <si>
    <t>Oblouk 45° PE100 SDR17 280</t>
  </si>
  <si>
    <t>318147982</t>
  </si>
  <si>
    <t>75</t>
  </si>
  <si>
    <t>Oblouk 60° PE100 SDR17 280</t>
  </si>
  <si>
    <t>-1880368684</t>
  </si>
  <si>
    <t>76</t>
  </si>
  <si>
    <t>Oblouk 90° PE100 SDR17 280</t>
  </si>
  <si>
    <t>1555710402</t>
  </si>
  <si>
    <t>77</t>
  </si>
  <si>
    <t>Redukce PE100 SDR17 280/225</t>
  </si>
  <si>
    <t>446160647</t>
  </si>
  <si>
    <t>78</t>
  </si>
  <si>
    <t>877381101</t>
  </si>
  <si>
    <t>Montáž elektrospojek na vodovodním potrubí z PE trub d 355</t>
  </si>
  <si>
    <t>1330495979</t>
  </si>
  <si>
    <t>79</t>
  </si>
  <si>
    <t>Elektrospojka PE100 SDR17 355</t>
  </si>
  <si>
    <t>-2028273530</t>
  </si>
  <si>
    <t>80</t>
  </si>
  <si>
    <t>877391101</t>
  </si>
  <si>
    <t>Montáž elektrospojek na vodovodním potrubí z PE trub d 400</t>
  </si>
  <si>
    <t>598669097</t>
  </si>
  <si>
    <t>27+50</t>
  </si>
  <si>
    <t>81</t>
  </si>
  <si>
    <t>Elektrospojka PE100 SDR17 400</t>
  </si>
  <si>
    <t>-1936134928</t>
  </si>
  <si>
    <t>82</t>
  </si>
  <si>
    <t>877391201</t>
  </si>
  <si>
    <t>Montáž oblouků svařovaných na tupo na vodovodním potrubí z PE trub d 400</t>
  </si>
  <si>
    <t>584219619</t>
  </si>
  <si>
    <t>1+4+1+7+1+1</t>
  </si>
  <si>
    <t>83</t>
  </si>
  <si>
    <t>Oblouk 11° PE100 SDR17 400</t>
  </si>
  <si>
    <t>-1416906055</t>
  </si>
  <si>
    <t>84</t>
  </si>
  <si>
    <t>Oblouk 22° PE100 SDR17 400</t>
  </si>
  <si>
    <t>-100308059</t>
  </si>
  <si>
    <t>85</t>
  </si>
  <si>
    <t>Oblouk 30° PE100 SDR17 400</t>
  </si>
  <si>
    <t>-89213094</t>
  </si>
  <si>
    <t>86</t>
  </si>
  <si>
    <t>Oblouk 45° PE100 SDR17 400</t>
  </si>
  <si>
    <t>-1618002697</t>
  </si>
  <si>
    <t>87</t>
  </si>
  <si>
    <t>Oblouk 60° PE100 SDR17 400</t>
  </si>
  <si>
    <t>1033577306</t>
  </si>
  <si>
    <t>88</t>
  </si>
  <si>
    <t>Redukce PE100 SDR17 400/355</t>
  </si>
  <si>
    <t>637182668</t>
  </si>
  <si>
    <t>89</t>
  </si>
  <si>
    <t>891241112</t>
  </si>
  <si>
    <t>Montáž vodovodních šoupátek otevřený výkop DN 80</t>
  </si>
  <si>
    <t>790474129</t>
  </si>
  <si>
    <t>90</t>
  </si>
  <si>
    <t xml:space="preserve"> šoupátko DN 80, PN 10/16</t>
  </si>
  <si>
    <t>232465995</t>
  </si>
  <si>
    <t>91</t>
  </si>
  <si>
    <t xml:space="preserve"> zemní teleskopická souprava pro šoupě DN 65-80</t>
  </si>
  <si>
    <t>-1189609197</t>
  </si>
  <si>
    <t>92</t>
  </si>
  <si>
    <t>891247112</t>
  </si>
  <si>
    <t>Montáž hydrantů podzemních DN 80</t>
  </si>
  <si>
    <t>-1223083429</t>
  </si>
  <si>
    <t>93</t>
  </si>
  <si>
    <t>hydrant podzemní, dvojitě jištěný, DN 80</t>
  </si>
  <si>
    <t>-44703440</t>
  </si>
  <si>
    <t>94</t>
  </si>
  <si>
    <t>892383122</t>
  </si>
  <si>
    <t>Proplach a dezinfekce vodovodního potrubí DN 250, DN 300 nebo 350</t>
  </si>
  <si>
    <t>-1276844984</t>
  </si>
  <si>
    <t>645,00+593,00</t>
  </si>
  <si>
    <t>95</t>
  </si>
  <si>
    <t>899401112</t>
  </si>
  <si>
    <t>Osazení poklopů litinových šoupátkových</t>
  </si>
  <si>
    <t>1073733885</t>
  </si>
  <si>
    <t>96</t>
  </si>
  <si>
    <t>Uliční poklop litinový šoupátkový</t>
  </si>
  <si>
    <t>-1311181450</t>
  </si>
  <si>
    <t>97</t>
  </si>
  <si>
    <t>899401113</t>
  </si>
  <si>
    <t>Osazení poklopů litinových hydrantových</t>
  </si>
  <si>
    <t>-945949301</t>
  </si>
  <si>
    <t>98</t>
  </si>
  <si>
    <t>Uliční poklop litinový hydrantový</t>
  </si>
  <si>
    <t>-422035767</t>
  </si>
  <si>
    <t>99</t>
  </si>
  <si>
    <t>899721112</t>
  </si>
  <si>
    <t>Signalizační vodič DN přes 150 mm na potrubí</t>
  </si>
  <si>
    <t>1163075807</t>
  </si>
  <si>
    <t>1260</t>
  </si>
  <si>
    <t>100</t>
  </si>
  <si>
    <t>899722113</t>
  </si>
  <si>
    <t xml:space="preserve">Krytí potrubí z plastů výstražnou fólií </t>
  </si>
  <si>
    <t>-1644060888</t>
  </si>
  <si>
    <t>1240,00</t>
  </si>
  <si>
    <t>111</t>
  </si>
  <si>
    <t>899910212</t>
  </si>
  <si>
    <t>Výplň potrubí pod tlakem cementopopílkovou suspenzí délky potrubí přes 50 do 100 m</t>
  </si>
  <si>
    <t>858932179</t>
  </si>
  <si>
    <t>569,00*(3,14*0,175*0,175) "LT 350"</t>
  </si>
  <si>
    <t xml:space="preserve">483,00*(3,14*0,125*0,125) "AZC DN250" </t>
  </si>
  <si>
    <t>Ostatní konstrukce a práce, bourání</t>
  </si>
  <si>
    <t>101</t>
  </si>
  <si>
    <t>966049111</t>
  </si>
  <si>
    <t>Demontáž konstrukce vinic - sloupku řadového</t>
  </si>
  <si>
    <t>511151565</t>
  </si>
  <si>
    <t>102</t>
  </si>
  <si>
    <t>966049121</t>
  </si>
  <si>
    <t>Demontáž konstrukce vinic - sloupku se vzpěrou</t>
  </si>
  <si>
    <t>-1325726927</t>
  </si>
  <si>
    <t>103</t>
  </si>
  <si>
    <t>966079111</t>
  </si>
  <si>
    <t>Demontáž konstrukce vinic - kotev</t>
  </si>
  <si>
    <t>497566859</t>
  </si>
  <si>
    <t>998</t>
  </si>
  <si>
    <t>Přesun hmot</t>
  </si>
  <si>
    <t>104</t>
  </si>
  <si>
    <t>998276101</t>
  </si>
  <si>
    <t>Přesun hmot pro trubní vedení z trub z plastických hmot otevřený výkop</t>
  </si>
  <si>
    <t>-1933592075</t>
  </si>
  <si>
    <t>Práce a dodávky M</t>
  </si>
  <si>
    <t>23-M</t>
  </si>
  <si>
    <t>Montáže potrubí</t>
  </si>
  <si>
    <t>105</t>
  </si>
  <si>
    <t>230170005</t>
  </si>
  <si>
    <t>Tlakové zkoušky těsnosti potrubí - příprava DN přes 200 do 350</t>
  </si>
  <si>
    <t>sada</t>
  </si>
  <si>
    <t>1218931963</t>
  </si>
  <si>
    <t>2+2</t>
  </si>
  <si>
    <t>106</t>
  </si>
  <si>
    <t>230170015</t>
  </si>
  <si>
    <t>Tlakové zkoušky těsnosti potrubí - zkouška DN přes 200 do 350</t>
  </si>
  <si>
    <t>-617069460</t>
  </si>
  <si>
    <t>HZS</t>
  </si>
  <si>
    <t>Hodinové zúčtovací sazby</t>
  </si>
  <si>
    <t>107</t>
  </si>
  <si>
    <t>HZS3111</t>
  </si>
  <si>
    <t>Hodinová zúčtovací sazba montér potrubí</t>
  </si>
  <si>
    <t>512</t>
  </si>
  <si>
    <t>2049737688</t>
  </si>
  <si>
    <t>5*3*8 "tři pracovníci 5 dní"</t>
  </si>
  <si>
    <t>VRN - Vedlejší rozpočtové náklady</t>
  </si>
  <si>
    <t>221</t>
  </si>
  <si>
    <t>42.21.1</t>
  </si>
  <si>
    <t xml:space="preserve">    VRN3 - Zařízení staveniště</t>
  </si>
  <si>
    <t xml:space="preserve">    VRN4 - Inženýrská činnost</t>
  </si>
  <si>
    <t xml:space="preserve">    VRN7 - Provozní vlivy</t>
  </si>
  <si>
    <t>VRN1 - Průzkumné, geodetické a projektové práce</t>
  </si>
  <si>
    <t>VRN3</t>
  </si>
  <si>
    <t>Zařízení staveniště</t>
  </si>
  <si>
    <t>031002000</t>
  </si>
  <si>
    <t>Související přípravné práce pro vybudování zařízení staveniště</t>
  </si>
  <si>
    <t>komplet</t>
  </si>
  <si>
    <t>1024</t>
  </si>
  <si>
    <t>-1245174</t>
  </si>
  <si>
    <t>032002000</t>
  </si>
  <si>
    <t>Vybavení zařízení staveniště</t>
  </si>
  <si>
    <t>1526697776</t>
  </si>
  <si>
    <t>039002000</t>
  </si>
  <si>
    <t>Zrušení zařízení staveniště včetně uvedení dotčených ploch do původního stavu</t>
  </si>
  <si>
    <t>1111059668</t>
  </si>
  <si>
    <t>VRN4</t>
  </si>
  <si>
    <t>Inženýrská činnost</t>
  </si>
  <si>
    <t>043154000</t>
  </si>
  <si>
    <t>Zkoušky hutnicí-zkouška únosnosti pláně</t>
  </si>
  <si>
    <t>-1672800459</t>
  </si>
  <si>
    <t>043194000.1</t>
  </si>
  <si>
    <t>Ostatní zkoušky - zkoušky signalizačního vodiče (vodovod)</t>
  </si>
  <si>
    <t>-185079602</t>
  </si>
  <si>
    <t>1+1"dva vodovodní řady"</t>
  </si>
  <si>
    <t>043194000.2</t>
  </si>
  <si>
    <t>Ostatní zkoušky-bakteriologický rozbor (vodovod)</t>
  </si>
  <si>
    <t>1839924426</t>
  </si>
  <si>
    <t>1+1 "dva vodovodní řady"</t>
  </si>
  <si>
    <t>044003000</t>
  </si>
  <si>
    <t>Revize hydrantů (vodovod)</t>
  </si>
  <si>
    <t>-1731540757</t>
  </si>
  <si>
    <t>049103000</t>
  </si>
  <si>
    <t>Náklady vzniklé v souvislosti s realizací stavby-vytýčení ostatních inž.sítí</t>
  </si>
  <si>
    <t>658447806</t>
  </si>
  <si>
    <t>VRN7</t>
  </si>
  <si>
    <t>Provozní vlivy</t>
  </si>
  <si>
    <t>072103011</t>
  </si>
  <si>
    <t xml:space="preserve">Zajištění DIO komunikace místní </t>
  </si>
  <si>
    <t>1112972343</t>
  </si>
  <si>
    <t>VRN1</t>
  </si>
  <si>
    <t>Průzkumné, geodetické a projektové práce</t>
  </si>
  <si>
    <t>012103000</t>
  </si>
  <si>
    <t xml:space="preserve">Geodetické práce před výstavbou - vytýčení stavby </t>
  </si>
  <si>
    <t>-1854003302</t>
  </si>
  <si>
    <t>012203000</t>
  </si>
  <si>
    <t>Geodetické práce při provádění stavby</t>
  </si>
  <si>
    <t>-349773577</t>
  </si>
  <si>
    <t>013254000</t>
  </si>
  <si>
    <t xml:space="preserve">Dokumentace skutečného provedení stavby </t>
  </si>
  <si>
    <t>1180576557</t>
  </si>
  <si>
    <t>797422500016</t>
  </si>
  <si>
    <t>797435000016</t>
  </si>
  <si>
    <t>MULTITOLERANČNÍ - SPOJKA 225 (230-260)</t>
  </si>
  <si>
    <t>MULTITOLERANČNÍ - SPOJKA 350 (352-396)</t>
  </si>
  <si>
    <t>Vlastní</t>
  </si>
  <si>
    <t>FF485537W</t>
  </si>
  <si>
    <t>727700313</t>
  </si>
  <si>
    <t>FF485738W</t>
  </si>
  <si>
    <t>FF485740W</t>
  </si>
  <si>
    <t>FF488140W</t>
  </si>
  <si>
    <t>FF090822W</t>
  </si>
  <si>
    <t>FF080822W</t>
  </si>
  <si>
    <t>FF060822W</t>
  </si>
  <si>
    <t>FF050822W</t>
  </si>
  <si>
    <t>FF070822W</t>
  </si>
  <si>
    <t>FF000822W</t>
  </si>
  <si>
    <t>FF900899W</t>
  </si>
  <si>
    <t>FF471987W</t>
  </si>
  <si>
    <t>FF471983W</t>
  </si>
  <si>
    <t>FF090825W</t>
  </si>
  <si>
    <t>FF080825W</t>
  </si>
  <si>
    <t>FF060825W</t>
  </si>
  <si>
    <t>FF050825W</t>
  </si>
  <si>
    <t>FF070825W</t>
  </si>
  <si>
    <t>FF900813W</t>
  </si>
  <si>
    <t>3180</t>
  </si>
  <si>
    <t>7551050</t>
  </si>
  <si>
    <t>1214801500</t>
  </si>
  <si>
    <t>724</t>
  </si>
  <si>
    <t>727</t>
  </si>
  <si>
    <t>NÁZEV:</t>
  </si>
  <si>
    <t xml:space="preserve">VDJ ZAJEČÍ- HUSTOPEČE a V.PAVLOVICE - přeložky přívodních řadů
</t>
  </si>
  <si>
    <t>PŘELOŽKA PŘÍVODNÍHO ŘADU "PŘ 2 - BRUMOVICE"</t>
  </si>
  <si>
    <t>VÝKAZ</t>
  </si>
  <si>
    <t>VÝMĚR</t>
  </si>
  <si>
    <t>PAŽENÍ</t>
  </si>
  <si>
    <t>HLOUBENÍ</t>
  </si>
  <si>
    <t>STANIČ.</t>
  </si>
  <si>
    <t>VZDÁL.</t>
  </si>
  <si>
    <t>HLOUBKY</t>
  </si>
  <si>
    <t>PLOCHY</t>
  </si>
  <si>
    <t>KUBATURY</t>
  </si>
  <si>
    <t>JEDNOTL.</t>
  </si>
  <si>
    <t>SOUHRN</t>
  </si>
  <si>
    <t>PRŮMĚR</t>
  </si>
  <si>
    <t>DO 2m</t>
  </si>
  <si>
    <t>DO 4m</t>
  </si>
  <si>
    <t>DO 6m</t>
  </si>
  <si>
    <t>Š.RÝHY</t>
  </si>
  <si>
    <t>DO 1m</t>
  </si>
  <si>
    <t>DO 2,5m</t>
  </si>
  <si>
    <t>x2</t>
  </si>
  <si>
    <t>SOUČTY:</t>
  </si>
  <si>
    <t xml:space="preserve">HLOUBENÍ - PŘÍPOČTY, ODPOČTY: </t>
  </si>
  <si>
    <t>OBJEM POTRUBÍ</t>
  </si>
  <si>
    <t>JÁMY PRO OBJEKTY A MONTÁŽNÍ JÁMY:</t>
  </si>
  <si>
    <t>ODPOČET NA  PROTLAKY:</t>
  </si>
  <si>
    <t>PROFIL</t>
  </si>
  <si>
    <t>DÉLKA</t>
  </si>
  <si>
    <t>OBJEM</t>
  </si>
  <si>
    <t>ŠÍŘKA</t>
  </si>
  <si>
    <t>HLOUBKA</t>
  </si>
  <si>
    <t>mm</t>
  </si>
  <si>
    <t>CELKOVÝ OBJEM</t>
  </si>
  <si>
    <t>Výkopy  (rýhy+jámy)</t>
  </si>
  <si>
    <t>Výkopy - protlaky</t>
  </si>
  <si>
    <t>Výkopy-protlaky- objem potrubí</t>
  </si>
  <si>
    <t>PŘELOŽKA PŘÍVODNÍHO ŘADU "PŘ 4 - HUSTOPEČE"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</si>
</sst>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gray125">
        <fgColor indexed="22"/>
        <bgColor indexed="1"/>
      </patternFill>
    </fill>
    <fill>
      <patternFill patternType="gray125">
        <fgColor indexed="9"/>
        <bgColor indexed="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2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37" fillId="5" borderId="23" xfId="0" applyNumberFormat="1" applyFont="1" applyFill="1" applyBorder="1" applyAlignment="1">
      <alignment horizontal="center"/>
    </xf>
    <xf numFmtId="2" fontId="37" fillId="5" borderId="24" xfId="0" applyNumberFormat="1" applyFont="1" applyFill="1" applyBorder="1" applyAlignment="1">
      <alignment horizontal="left"/>
    </xf>
    <xf numFmtId="2" fontId="37" fillId="5" borderId="24" xfId="0" applyNumberFormat="1" applyFont="1" applyFill="1" applyBorder="1" applyAlignment="1">
      <alignment horizontal="center"/>
    </xf>
    <xf numFmtId="2" fontId="37" fillId="5" borderId="25" xfId="0" applyNumberFormat="1" applyFont="1" applyFill="1" applyBorder="1" applyAlignment="1">
      <alignment horizontal="center"/>
    </xf>
    <xf numFmtId="2" fontId="39" fillId="5" borderId="26" xfId="0" applyNumberFormat="1" applyFont="1" applyFill="1" applyBorder="1" applyAlignment="1">
      <alignment horizontal="center"/>
    </xf>
    <xf numFmtId="2" fontId="37" fillId="5" borderId="27" xfId="0" applyNumberFormat="1" applyFont="1" applyFill="1" applyBorder="1" applyAlignment="1">
      <alignment horizontal="center"/>
    </xf>
    <xf numFmtId="2" fontId="37" fillId="5" borderId="26" xfId="0" applyNumberFormat="1" applyFont="1" applyFill="1" applyBorder="1" applyAlignment="1">
      <alignment horizontal="center"/>
    </xf>
    <xf numFmtId="2" fontId="37" fillId="5" borderId="28" xfId="0" applyNumberFormat="1" applyFont="1" applyFill="1" applyBorder="1" applyAlignment="1">
      <alignment horizontal="center"/>
    </xf>
    <xf numFmtId="2" fontId="39" fillId="5" borderId="27" xfId="0" applyNumberFormat="1" applyFont="1" applyFill="1" applyBorder="1" applyAlignment="1">
      <alignment horizontal="center"/>
    </xf>
    <xf numFmtId="2" fontId="37" fillId="5" borderId="29" xfId="0" applyNumberFormat="1" applyFont="1" applyFill="1" applyBorder="1" applyAlignment="1">
      <alignment horizontal="center"/>
    </xf>
    <xf numFmtId="2" fontId="37" fillId="5" borderId="30" xfId="0" applyNumberFormat="1" applyFont="1" applyFill="1" applyBorder="1" applyAlignment="1">
      <alignment horizontal="center"/>
    </xf>
    <xf numFmtId="2" fontId="37" fillId="5" borderId="31" xfId="0" applyNumberFormat="1" applyFont="1" applyFill="1" applyBorder="1" applyAlignment="1">
      <alignment horizontal="center"/>
    </xf>
    <xf numFmtId="2" fontId="40" fillId="0" borderId="27" xfId="0" applyNumberFormat="1" applyFont="1" applyBorder="1" applyAlignment="1">
      <alignment horizontal="center"/>
    </xf>
    <xf numFmtId="2" fontId="38" fillId="0" borderId="27" xfId="0" applyNumberFormat="1" applyFont="1" applyBorder="1" applyAlignment="1">
      <alignment horizontal="center"/>
    </xf>
    <xf numFmtId="2" fontId="38" fillId="5" borderId="27" xfId="0" applyNumberFormat="1" applyFont="1" applyFill="1" applyBorder="1" applyAlignment="1">
      <alignment horizontal="center"/>
    </xf>
    <xf numFmtId="2" fontId="40" fillId="5" borderId="27" xfId="0" applyNumberFormat="1" applyFont="1" applyFill="1" applyBorder="1" applyAlignment="1">
      <alignment horizontal="center"/>
    </xf>
    <xf numFmtId="2" fontId="38" fillId="6" borderId="27" xfId="0" applyNumberFormat="1" applyFont="1" applyFill="1" applyBorder="1" applyAlignment="1">
      <alignment horizontal="center"/>
    </xf>
    <xf numFmtId="2" fontId="38" fillId="7" borderId="27" xfId="0" applyNumberFormat="1" applyFont="1" applyFill="1" applyBorder="1" applyAlignment="1">
      <alignment horizontal="center"/>
    </xf>
    <xf numFmtId="2" fontId="37" fillId="7" borderId="27" xfId="0" applyNumberFormat="1" applyFont="1" applyFill="1" applyBorder="1" applyAlignment="1">
      <alignment horizontal="center"/>
    </xf>
    <xf numFmtId="2" fontId="38" fillId="0" borderId="32" xfId="0" applyNumberFormat="1" applyFont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2" fontId="37" fillId="0" borderId="33" xfId="0" applyNumberFormat="1" applyFont="1" applyFill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2" fontId="37" fillId="0" borderId="34" xfId="0" applyNumberFormat="1" applyFont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Alignment="1">
      <alignment horizontal="center"/>
    </xf>
    <xf numFmtId="2" fontId="38" fillId="0" borderId="0" xfId="0" applyNumberFormat="1" applyFont="1" applyBorder="1" applyAlignment="1">
      <alignment horizontal="left"/>
    </xf>
    <xf numFmtId="2" fontId="37" fillId="0" borderId="0" xfId="0" applyNumberFormat="1" applyFont="1" applyBorder="1" applyAlignment="1">
      <alignment horizontal="left"/>
    </xf>
    <xf numFmtId="2" fontId="38" fillId="0" borderId="35" xfId="0" applyNumberFormat="1" applyFont="1" applyFill="1" applyBorder="1" applyAlignment="1">
      <alignment horizontal="center"/>
    </xf>
    <xf numFmtId="2" fontId="38" fillId="0" borderId="36" xfId="0" applyNumberFormat="1" applyFont="1" applyFill="1" applyBorder="1" applyAlignment="1">
      <alignment horizontal="center"/>
    </xf>
    <xf numFmtId="2" fontId="38" fillId="0" borderId="37" xfId="0" applyNumberFormat="1" applyFont="1" applyFill="1" applyBorder="1" applyAlignment="1">
      <alignment horizontal="center"/>
    </xf>
    <xf numFmtId="2" fontId="38" fillId="0" borderId="36" xfId="0" applyNumberFormat="1" applyFont="1" applyBorder="1" applyAlignment="1">
      <alignment horizontal="center"/>
    </xf>
    <xf numFmtId="2" fontId="38" fillId="0" borderId="38" xfId="0" applyNumberFormat="1" applyFont="1" applyFill="1" applyBorder="1" applyAlignment="1">
      <alignment horizontal="center"/>
    </xf>
    <xf numFmtId="2" fontId="38" fillId="0" borderId="39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2" fontId="38" fillId="0" borderId="39" xfId="0" applyNumberFormat="1" applyFont="1" applyBorder="1" applyAlignment="1">
      <alignment horizontal="center"/>
    </xf>
    <xf numFmtId="1" fontId="38" fillId="0" borderId="41" xfId="0" applyNumberFormat="1" applyFont="1" applyFill="1" applyBorder="1" applyAlignment="1">
      <alignment horizontal="center"/>
    </xf>
    <xf numFmtId="2" fontId="38" fillId="0" borderId="41" xfId="0" applyNumberFormat="1" applyFont="1" applyFill="1" applyBorder="1" applyAlignment="1">
      <alignment horizontal="center"/>
    </xf>
    <xf numFmtId="2" fontId="38" fillId="0" borderId="33" xfId="0" applyNumberFormat="1" applyFont="1" applyFill="1" applyBorder="1" applyAlignment="1">
      <alignment horizontal="center"/>
    </xf>
    <xf numFmtId="2" fontId="38" fillId="0" borderId="41" xfId="0" applyNumberFormat="1" applyFont="1" applyBorder="1" applyAlignment="1">
      <alignment horizontal="center"/>
    </xf>
    <xf numFmtId="1" fontId="38" fillId="0" borderId="33" xfId="0" applyNumberFormat="1" applyFont="1" applyFill="1" applyBorder="1" applyAlignment="1">
      <alignment horizontal="center"/>
    </xf>
    <xf numFmtId="2" fontId="38" fillId="0" borderId="33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right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321945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260985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116</xdr:row>
      <xdr:rowOff>173990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109</xdr:row>
      <xdr:rowOff>173990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0" t="s">
        <v>14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1"/>
      <c r="AL5" s="21"/>
      <c r="AM5" s="21"/>
      <c r="AN5" s="21"/>
      <c r="AO5" s="21"/>
      <c r="AP5" s="21"/>
      <c r="AQ5" s="21"/>
      <c r="AR5" s="19"/>
      <c r="BE5" s="237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2" t="s">
        <v>17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1"/>
      <c r="AL6" s="21"/>
      <c r="AM6" s="21"/>
      <c r="AN6" s="21"/>
      <c r="AO6" s="21"/>
      <c r="AP6" s="21"/>
      <c r="AQ6" s="21"/>
      <c r="AR6" s="19"/>
      <c r="BE6" s="238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238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38"/>
      <c r="BS8" s="16" t="s">
        <v>6</v>
      </c>
    </row>
    <row r="9" spans="1:74" s="1" customFormat="1" ht="29.25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0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0" t="s">
        <v>29</v>
      </c>
      <c r="AO9" s="21"/>
      <c r="AP9" s="21"/>
      <c r="AQ9" s="21"/>
      <c r="AR9" s="19"/>
      <c r="BE9" s="238"/>
      <c r="BS9" s="16" t="s">
        <v>6</v>
      </c>
    </row>
    <row r="10" spans="1:74" s="1" customFormat="1" ht="12" customHeight="1">
      <c r="B10" s="20"/>
      <c r="C10" s="21"/>
      <c r="D10" s="28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31</v>
      </c>
      <c r="AL10" s="21"/>
      <c r="AM10" s="21"/>
      <c r="AN10" s="26" t="s">
        <v>1</v>
      </c>
      <c r="AO10" s="21"/>
      <c r="AP10" s="21"/>
      <c r="AQ10" s="21"/>
      <c r="AR10" s="19"/>
      <c r="BE10" s="238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33</v>
      </c>
      <c r="AL11" s="21"/>
      <c r="AM11" s="21"/>
      <c r="AN11" s="26" t="s">
        <v>1</v>
      </c>
      <c r="AO11" s="21"/>
      <c r="AP11" s="21"/>
      <c r="AQ11" s="21"/>
      <c r="AR11" s="19"/>
      <c r="BE11" s="238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8"/>
      <c r="BS12" s="16" t="s">
        <v>6</v>
      </c>
    </row>
    <row r="13" spans="1:74" s="1" customFormat="1" ht="12" customHeight="1">
      <c r="B13" s="20"/>
      <c r="C13" s="21"/>
      <c r="D13" s="28" t="s">
        <v>34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31</v>
      </c>
      <c r="AL13" s="21"/>
      <c r="AM13" s="21"/>
      <c r="AN13" s="31" t="s">
        <v>35</v>
      </c>
      <c r="AO13" s="21"/>
      <c r="AP13" s="21"/>
      <c r="AQ13" s="21"/>
      <c r="AR13" s="19"/>
      <c r="BE13" s="238"/>
      <c r="BS13" s="16" t="s">
        <v>6</v>
      </c>
    </row>
    <row r="14" spans="1:74" ht="12.75">
      <c r="B14" s="20"/>
      <c r="C14" s="21"/>
      <c r="D14" s="21"/>
      <c r="E14" s="243" t="s">
        <v>35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8" t="s">
        <v>33</v>
      </c>
      <c r="AL14" s="21"/>
      <c r="AM14" s="21"/>
      <c r="AN14" s="31" t="s">
        <v>35</v>
      </c>
      <c r="AO14" s="21"/>
      <c r="AP14" s="21"/>
      <c r="AQ14" s="21"/>
      <c r="AR14" s="19"/>
      <c r="BE14" s="238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8"/>
      <c r="BS15" s="16" t="s">
        <v>4</v>
      </c>
    </row>
    <row r="16" spans="1:74" s="1" customFormat="1" ht="12" customHeight="1">
      <c r="B16" s="20"/>
      <c r="C16" s="21"/>
      <c r="D16" s="28" t="s">
        <v>36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31</v>
      </c>
      <c r="AL16" s="21"/>
      <c r="AM16" s="21"/>
      <c r="AN16" s="26" t="s">
        <v>1</v>
      </c>
      <c r="AO16" s="21"/>
      <c r="AP16" s="21"/>
      <c r="AQ16" s="21"/>
      <c r="AR16" s="19"/>
      <c r="BE16" s="238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33</v>
      </c>
      <c r="AL17" s="21"/>
      <c r="AM17" s="21"/>
      <c r="AN17" s="26" t="s">
        <v>1</v>
      </c>
      <c r="AO17" s="21"/>
      <c r="AP17" s="21"/>
      <c r="AQ17" s="21"/>
      <c r="AR17" s="19"/>
      <c r="BE17" s="238"/>
      <c r="BS17" s="16" t="s">
        <v>38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8"/>
      <c r="BS18" s="16" t="s">
        <v>6</v>
      </c>
    </row>
    <row r="19" spans="1:71" s="1" customFormat="1" ht="12" customHeight="1">
      <c r="B19" s="20"/>
      <c r="C19" s="21"/>
      <c r="D19" s="28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31</v>
      </c>
      <c r="AL19" s="21"/>
      <c r="AM19" s="21"/>
      <c r="AN19" s="26" t="s">
        <v>1</v>
      </c>
      <c r="AO19" s="21"/>
      <c r="AP19" s="21"/>
      <c r="AQ19" s="21"/>
      <c r="AR19" s="19"/>
      <c r="BE19" s="238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33</v>
      </c>
      <c r="AL20" s="21"/>
      <c r="AM20" s="21"/>
      <c r="AN20" s="26" t="s">
        <v>1</v>
      </c>
      <c r="AO20" s="21"/>
      <c r="AP20" s="21"/>
      <c r="AQ20" s="21"/>
      <c r="AR20" s="19"/>
      <c r="BE20" s="238"/>
      <c r="BS20" s="16" t="s">
        <v>38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8"/>
    </row>
    <row r="22" spans="1:71" s="1" customFormat="1" ht="12" customHeight="1">
      <c r="B22" s="20"/>
      <c r="C22" s="21"/>
      <c r="D22" s="28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8"/>
    </row>
    <row r="23" spans="1:71" s="1" customFormat="1" ht="16.5" customHeight="1">
      <c r="B23" s="20"/>
      <c r="C23" s="21"/>
      <c r="D23" s="21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1"/>
      <c r="AP23" s="21"/>
      <c r="AQ23" s="21"/>
      <c r="AR23" s="19"/>
      <c r="BE23" s="238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8"/>
    </row>
    <row r="25" spans="1:71" s="1" customFormat="1" ht="6.95" customHeight="1">
      <c r="B25" s="20"/>
      <c r="C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1"/>
      <c r="AQ25" s="21"/>
      <c r="AR25" s="19"/>
      <c r="BE25" s="238"/>
    </row>
    <row r="26" spans="1:71" s="2" customFormat="1" ht="25.9" customHeight="1">
      <c r="A26" s="34"/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46">
        <f>ROUND(AG94,2)</f>
        <v>0</v>
      </c>
      <c r="AL26" s="247"/>
      <c r="AM26" s="247"/>
      <c r="AN26" s="247"/>
      <c r="AO26" s="247"/>
      <c r="AP26" s="36"/>
      <c r="AQ26" s="36"/>
      <c r="AR26" s="39"/>
      <c r="BE26" s="23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3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48" t="s">
        <v>42</v>
      </c>
      <c r="M28" s="248"/>
      <c r="N28" s="248"/>
      <c r="O28" s="248"/>
      <c r="P28" s="248"/>
      <c r="Q28" s="36"/>
      <c r="R28" s="36"/>
      <c r="S28" s="36"/>
      <c r="T28" s="36"/>
      <c r="U28" s="36"/>
      <c r="V28" s="36"/>
      <c r="W28" s="248" t="s">
        <v>43</v>
      </c>
      <c r="X28" s="248"/>
      <c r="Y28" s="248"/>
      <c r="Z28" s="248"/>
      <c r="AA28" s="248"/>
      <c r="AB28" s="248"/>
      <c r="AC28" s="248"/>
      <c r="AD28" s="248"/>
      <c r="AE28" s="248"/>
      <c r="AF28" s="36"/>
      <c r="AG28" s="36"/>
      <c r="AH28" s="36"/>
      <c r="AI28" s="36"/>
      <c r="AJ28" s="36"/>
      <c r="AK28" s="248" t="s">
        <v>44</v>
      </c>
      <c r="AL28" s="248"/>
      <c r="AM28" s="248"/>
      <c r="AN28" s="248"/>
      <c r="AO28" s="248"/>
      <c r="AP28" s="36"/>
      <c r="AQ28" s="36"/>
      <c r="AR28" s="39"/>
      <c r="BE28" s="238"/>
    </row>
    <row r="29" spans="1:71" s="3" customFormat="1" ht="14.45" customHeight="1">
      <c r="B29" s="40"/>
      <c r="C29" s="41"/>
      <c r="D29" s="28" t="s">
        <v>45</v>
      </c>
      <c r="E29" s="41"/>
      <c r="F29" s="28" t="s">
        <v>46</v>
      </c>
      <c r="G29" s="41"/>
      <c r="H29" s="41"/>
      <c r="I29" s="41"/>
      <c r="J29" s="41"/>
      <c r="K29" s="41"/>
      <c r="L29" s="251">
        <v>0.21</v>
      </c>
      <c r="M29" s="250"/>
      <c r="N29" s="250"/>
      <c r="O29" s="250"/>
      <c r="P29" s="250"/>
      <c r="Q29" s="41"/>
      <c r="R29" s="41"/>
      <c r="S29" s="41"/>
      <c r="T29" s="41"/>
      <c r="U29" s="41"/>
      <c r="V29" s="41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41"/>
      <c r="AG29" s="41"/>
      <c r="AH29" s="41"/>
      <c r="AI29" s="41"/>
      <c r="AJ29" s="41"/>
      <c r="AK29" s="249">
        <f>ROUND(AV94, 2)</f>
        <v>0</v>
      </c>
      <c r="AL29" s="250"/>
      <c r="AM29" s="250"/>
      <c r="AN29" s="250"/>
      <c r="AO29" s="250"/>
      <c r="AP29" s="41"/>
      <c r="AQ29" s="41"/>
      <c r="AR29" s="42"/>
      <c r="BE29" s="239"/>
    </row>
    <row r="30" spans="1:71" s="3" customFormat="1" ht="14.45" customHeight="1">
      <c r="B30" s="40"/>
      <c r="C30" s="41"/>
      <c r="D30" s="41"/>
      <c r="E30" s="41"/>
      <c r="F30" s="28" t="s">
        <v>47</v>
      </c>
      <c r="G30" s="41"/>
      <c r="H30" s="41"/>
      <c r="I30" s="41"/>
      <c r="J30" s="41"/>
      <c r="K30" s="41"/>
      <c r="L30" s="251">
        <v>0.12</v>
      </c>
      <c r="M30" s="250"/>
      <c r="N30" s="250"/>
      <c r="O30" s="250"/>
      <c r="P30" s="250"/>
      <c r="Q30" s="41"/>
      <c r="R30" s="41"/>
      <c r="S30" s="41"/>
      <c r="T30" s="41"/>
      <c r="U30" s="41"/>
      <c r="V30" s="41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41"/>
      <c r="AG30" s="41"/>
      <c r="AH30" s="41"/>
      <c r="AI30" s="41"/>
      <c r="AJ30" s="41"/>
      <c r="AK30" s="249">
        <f>ROUND(AW94, 2)</f>
        <v>0</v>
      </c>
      <c r="AL30" s="250"/>
      <c r="AM30" s="250"/>
      <c r="AN30" s="250"/>
      <c r="AO30" s="250"/>
      <c r="AP30" s="41"/>
      <c r="AQ30" s="41"/>
      <c r="AR30" s="42"/>
      <c r="BE30" s="239"/>
    </row>
    <row r="31" spans="1:71" s="3" customFormat="1" ht="14.45" hidden="1" customHeight="1">
      <c r="B31" s="40"/>
      <c r="C31" s="41"/>
      <c r="D31" s="41"/>
      <c r="E31" s="41"/>
      <c r="F31" s="28" t="s">
        <v>48</v>
      </c>
      <c r="G31" s="41"/>
      <c r="H31" s="41"/>
      <c r="I31" s="41"/>
      <c r="J31" s="41"/>
      <c r="K31" s="41"/>
      <c r="L31" s="251">
        <v>0.21</v>
      </c>
      <c r="M31" s="250"/>
      <c r="N31" s="250"/>
      <c r="O31" s="250"/>
      <c r="P31" s="250"/>
      <c r="Q31" s="41"/>
      <c r="R31" s="41"/>
      <c r="S31" s="41"/>
      <c r="T31" s="41"/>
      <c r="U31" s="41"/>
      <c r="V31" s="41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F31" s="41"/>
      <c r="AG31" s="41"/>
      <c r="AH31" s="41"/>
      <c r="AI31" s="41"/>
      <c r="AJ31" s="41"/>
      <c r="AK31" s="249">
        <v>0</v>
      </c>
      <c r="AL31" s="250"/>
      <c r="AM31" s="250"/>
      <c r="AN31" s="250"/>
      <c r="AO31" s="250"/>
      <c r="AP31" s="41"/>
      <c r="AQ31" s="41"/>
      <c r="AR31" s="42"/>
      <c r="BE31" s="239"/>
    </row>
    <row r="32" spans="1:71" s="3" customFormat="1" ht="14.45" hidden="1" customHeight="1">
      <c r="B32" s="40"/>
      <c r="C32" s="41"/>
      <c r="D32" s="41"/>
      <c r="E32" s="41"/>
      <c r="F32" s="28" t="s">
        <v>49</v>
      </c>
      <c r="G32" s="41"/>
      <c r="H32" s="41"/>
      <c r="I32" s="41"/>
      <c r="J32" s="41"/>
      <c r="K32" s="41"/>
      <c r="L32" s="251">
        <v>0.12</v>
      </c>
      <c r="M32" s="250"/>
      <c r="N32" s="250"/>
      <c r="O32" s="250"/>
      <c r="P32" s="250"/>
      <c r="Q32" s="41"/>
      <c r="R32" s="41"/>
      <c r="S32" s="41"/>
      <c r="T32" s="41"/>
      <c r="U32" s="41"/>
      <c r="V32" s="41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F32" s="41"/>
      <c r="AG32" s="41"/>
      <c r="AH32" s="41"/>
      <c r="AI32" s="41"/>
      <c r="AJ32" s="41"/>
      <c r="AK32" s="249">
        <v>0</v>
      </c>
      <c r="AL32" s="250"/>
      <c r="AM32" s="250"/>
      <c r="AN32" s="250"/>
      <c r="AO32" s="250"/>
      <c r="AP32" s="41"/>
      <c r="AQ32" s="41"/>
      <c r="AR32" s="42"/>
      <c r="BE32" s="239"/>
    </row>
    <row r="33" spans="1:57" s="3" customFormat="1" ht="14.45" hidden="1" customHeight="1">
      <c r="B33" s="40"/>
      <c r="C33" s="41"/>
      <c r="D33" s="41"/>
      <c r="E33" s="41"/>
      <c r="F33" s="28" t="s">
        <v>50</v>
      </c>
      <c r="G33" s="41"/>
      <c r="H33" s="41"/>
      <c r="I33" s="41"/>
      <c r="J33" s="41"/>
      <c r="K33" s="41"/>
      <c r="L33" s="251">
        <v>0</v>
      </c>
      <c r="M33" s="250"/>
      <c r="N33" s="250"/>
      <c r="O33" s="250"/>
      <c r="P33" s="250"/>
      <c r="Q33" s="41"/>
      <c r="R33" s="41"/>
      <c r="S33" s="41"/>
      <c r="T33" s="41"/>
      <c r="U33" s="41"/>
      <c r="V33" s="41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41"/>
      <c r="AG33" s="41"/>
      <c r="AH33" s="41"/>
      <c r="AI33" s="41"/>
      <c r="AJ33" s="41"/>
      <c r="AK33" s="249">
        <v>0</v>
      </c>
      <c r="AL33" s="250"/>
      <c r="AM33" s="250"/>
      <c r="AN33" s="250"/>
      <c r="AO33" s="250"/>
      <c r="AP33" s="41"/>
      <c r="AQ33" s="41"/>
      <c r="AR33" s="42"/>
      <c r="BE33" s="239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38"/>
    </row>
    <row r="35" spans="1:57" s="2" customFormat="1" ht="25.9" customHeight="1">
      <c r="A35" s="34"/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252" t="s">
        <v>53</v>
      </c>
      <c r="Y35" s="253"/>
      <c r="Z35" s="253"/>
      <c r="AA35" s="253"/>
      <c r="AB35" s="253"/>
      <c r="AC35" s="45"/>
      <c r="AD35" s="45"/>
      <c r="AE35" s="45"/>
      <c r="AF35" s="45"/>
      <c r="AG35" s="45"/>
      <c r="AH35" s="45"/>
      <c r="AI35" s="45"/>
      <c r="AJ35" s="45"/>
      <c r="AK35" s="254">
        <f>SUM(AK26:AK33)</f>
        <v>0</v>
      </c>
      <c r="AL35" s="253"/>
      <c r="AM35" s="253"/>
      <c r="AN35" s="253"/>
      <c r="AO35" s="25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7"/>
      <c r="C49" s="48"/>
      <c r="D49" s="49" t="s">
        <v>54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55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4"/>
      <c r="B60" s="35"/>
      <c r="C60" s="36"/>
      <c r="D60" s="52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56</v>
      </c>
      <c r="AI60" s="38"/>
      <c r="AJ60" s="38"/>
      <c r="AK60" s="38"/>
      <c r="AL60" s="38"/>
      <c r="AM60" s="52" t="s">
        <v>57</v>
      </c>
      <c r="AN60" s="38"/>
      <c r="AO60" s="38"/>
      <c r="AP60" s="36"/>
      <c r="AQ60" s="36"/>
      <c r="AR60" s="39"/>
      <c r="BE60" s="34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4"/>
      <c r="B64" s="35"/>
      <c r="C64" s="36"/>
      <c r="D64" s="49" t="s">
        <v>58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59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4"/>
      <c r="B75" s="35"/>
      <c r="C75" s="36"/>
      <c r="D75" s="52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56</v>
      </c>
      <c r="AI75" s="38"/>
      <c r="AJ75" s="38"/>
      <c r="AK75" s="38"/>
      <c r="AL75" s="38"/>
      <c r="AM75" s="52" t="s">
        <v>57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2" t="s">
        <v>60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8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ZAJ_ZAS_RADY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6" t="str">
        <f>K6</f>
        <v>VDJ ZAJEČÍ- HUSTOPEČE  a V.PAVLOVICE - přeložky přívodních řadů</v>
      </c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8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obec Zaječí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24</v>
      </c>
      <c r="AJ87" s="36"/>
      <c r="AK87" s="36"/>
      <c r="AL87" s="36"/>
      <c r="AM87" s="258" t="str">
        <f>IF(AN8= "","",AN8)</f>
        <v>5. 4. 2024</v>
      </c>
      <c r="AN87" s="258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8" t="s">
        <v>30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Vodovody a kanalizace Břeclav, 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36</v>
      </c>
      <c r="AJ89" s="36"/>
      <c r="AK89" s="36"/>
      <c r="AL89" s="36"/>
      <c r="AM89" s="259" t="str">
        <f>IF(E17="","",E17)</f>
        <v>Jiří Třináctý, DiS.</v>
      </c>
      <c r="AN89" s="260"/>
      <c r="AO89" s="260"/>
      <c r="AP89" s="260"/>
      <c r="AQ89" s="36"/>
      <c r="AR89" s="39"/>
      <c r="AS89" s="261" t="s">
        <v>61</v>
      </c>
      <c r="AT89" s="26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8" t="s">
        <v>34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39</v>
      </c>
      <c r="AJ90" s="36"/>
      <c r="AK90" s="36"/>
      <c r="AL90" s="36"/>
      <c r="AM90" s="259" t="str">
        <f>IF(E20="","",E20)</f>
        <v>Jiří Třináctý, DiS.</v>
      </c>
      <c r="AN90" s="260"/>
      <c r="AO90" s="260"/>
      <c r="AP90" s="260"/>
      <c r="AQ90" s="36"/>
      <c r="AR90" s="39"/>
      <c r="AS90" s="263"/>
      <c r="AT90" s="26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5"/>
      <c r="AT91" s="26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7" t="s">
        <v>62</v>
      </c>
      <c r="D92" s="268"/>
      <c r="E92" s="268"/>
      <c r="F92" s="268"/>
      <c r="G92" s="268"/>
      <c r="H92" s="73"/>
      <c r="I92" s="269" t="s">
        <v>63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70" t="s">
        <v>64</v>
      </c>
      <c r="AH92" s="268"/>
      <c r="AI92" s="268"/>
      <c r="AJ92" s="268"/>
      <c r="AK92" s="268"/>
      <c r="AL92" s="268"/>
      <c r="AM92" s="268"/>
      <c r="AN92" s="269" t="s">
        <v>65</v>
      </c>
      <c r="AO92" s="268"/>
      <c r="AP92" s="271"/>
      <c r="AQ92" s="74" t="s">
        <v>66</v>
      </c>
      <c r="AR92" s="39"/>
      <c r="AS92" s="75" t="s">
        <v>67</v>
      </c>
      <c r="AT92" s="76" t="s">
        <v>68</v>
      </c>
      <c r="AU92" s="76" t="s">
        <v>69</v>
      </c>
      <c r="AV92" s="76" t="s">
        <v>70</v>
      </c>
      <c r="AW92" s="76" t="s">
        <v>71</v>
      </c>
      <c r="AX92" s="76" t="s">
        <v>72</v>
      </c>
      <c r="AY92" s="76" t="s">
        <v>73</v>
      </c>
      <c r="AZ92" s="76" t="s">
        <v>74</v>
      </c>
      <c r="BA92" s="76" t="s">
        <v>75</v>
      </c>
      <c r="BB92" s="76" t="s">
        <v>76</v>
      </c>
      <c r="BC92" s="76" t="s">
        <v>77</v>
      </c>
      <c r="BD92" s="77" t="s">
        <v>78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5">
        <f>ROUND(SUM(AG95:AG96),2)</f>
        <v>0</v>
      </c>
      <c r="AH94" s="275"/>
      <c r="AI94" s="275"/>
      <c r="AJ94" s="275"/>
      <c r="AK94" s="275"/>
      <c r="AL94" s="275"/>
      <c r="AM94" s="275"/>
      <c r="AN94" s="276">
        <f>SUM(AG94,AT94)</f>
        <v>0</v>
      </c>
      <c r="AO94" s="276"/>
      <c r="AP94" s="276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80</v>
      </c>
      <c r="BT94" s="91" t="s">
        <v>81</v>
      </c>
      <c r="BU94" s="92" t="s">
        <v>82</v>
      </c>
      <c r="BV94" s="91" t="s">
        <v>83</v>
      </c>
      <c r="BW94" s="91" t="s">
        <v>5</v>
      </c>
      <c r="BX94" s="91" t="s">
        <v>84</v>
      </c>
      <c r="CL94" s="91" t="s">
        <v>19</v>
      </c>
    </row>
    <row r="95" spans="1:91" s="7" customFormat="1" ht="16.5" customHeight="1">
      <c r="A95" s="93" t="s">
        <v>85</v>
      </c>
      <c r="B95" s="94"/>
      <c r="C95" s="95"/>
      <c r="D95" s="274" t="s">
        <v>86</v>
      </c>
      <c r="E95" s="274"/>
      <c r="F95" s="274"/>
      <c r="G95" s="274"/>
      <c r="H95" s="274"/>
      <c r="I95" s="96"/>
      <c r="J95" s="274" t="s">
        <v>87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2">
        <f>'ZRN - Základní rozpočtové...'!J30</f>
        <v>0</v>
      </c>
      <c r="AH95" s="273"/>
      <c r="AI95" s="273"/>
      <c r="AJ95" s="273"/>
      <c r="AK95" s="273"/>
      <c r="AL95" s="273"/>
      <c r="AM95" s="273"/>
      <c r="AN95" s="272">
        <f>SUM(AG95,AT95)</f>
        <v>0</v>
      </c>
      <c r="AO95" s="273"/>
      <c r="AP95" s="273"/>
      <c r="AQ95" s="97" t="s">
        <v>88</v>
      </c>
      <c r="AR95" s="98"/>
      <c r="AS95" s="99">
        <v>0</v>
      </c>
      <c r="AT95" s="100">
        <f>ROUND(SUM(AV95:AW95),2)</f>
        <v>0</v>
      </c>
      <c r="AU95" s="101">
        <f>'ZRN - Základní rozpočtové...'!P127</f>
        <v>0</v>
      </c>
      <c r="AV95" s="100">
        <f>'ZRN - Základní rozpočtové...'!J33</f>
        <v>0</v>
      </c>
      <c r="AW95" s="100">
        <f>'ZRN - Základní rozpočtové...'!J34</f>
        <v>0</v>
      </c>
      <c r="AX95" s="100">
        <f>'ZRN - Základní rozpočtové...'!J35</f>
        <v>0</v>
      </c>
      <c r="AY95" s="100">
        <f>'ZRN - Základní rozpočtové...'!J36</f>
        <v>0</v>
      </c>
      <c r="AZ95" s="100">
        <f>'ZRN - Základní rozpočtové...'!F33</f>
        <v>0</v>
      </c>
      <c r="BA95" s="100">
        <f>'ZRN - Základní rozpočtové...'!F34</f>
        <v>0</v>
      </c>
      <c r="BB95" s="100">
        <f>'ZRN - Základní rozpočtové...'!F35</f>
        <v>0</v>
      </c>
      <c r="BC95" s="100">
        <f>'ZRN - Základní rozpočtové...'!F36</f>
        <v>0</v>
      </c>
      <c r="BD95" s="102">
        <f>'ZRN - Základní rozpočtové...'!F37</f>
        <v>0</v>
      </c>
      <c r="BT95" s="103" t="s">
        <v>89</v>
      </c>
      <c r="BV95" s="103" t="s">
        <v>83</v>
      </c>
      <c r="BW95" s="103" t="s">
        <v>90</v>
      </c>
      <c r="BX95" s="103" t="s">
        <v>5</v>
      </c>
      <c r="CL95" s="103" t="s">
        <v>19</v>
      </c>
      <c r="CM95" s="103" t="s">
        <v>91</v>
      </c>
    </row>
    <row r="96" spans="1:91" s="7" customFormat="1" ht="16.5" customHeight="1">
      <c r="A96" s="93" t="s">
        <v>85</v>
      </c>
      <c r="B96" s="94"/>
      <c r="C96" s="95"/>
      <c r="D96" s="274" t="s">
        <v>92</v>
      </c>
      <c r="E96" s="274"/>
      <c r="F96" s="274"/>
      <c r="G96" s="274"/>
      <c r="H96" s="274"/>
      <c r="I96" s="96"/>
      <c r="J96" s="274" t="s">
        <v>93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2">
        <f>'VRN - Vedlejší rozpočtové...'!J30</f>
        <v>0</v>
      </c>
      <c r="AH96" s="273"/>
      <c r="AI96" s="273"/>
      <c r="AJ96" s="273"/>
      <c r="AK96" s="273"/>
      <c r="AL96" s="273"/>
      <c r="AM96" s="273"/>
      <c r="AN96" s="272">
        <f>SUM(AG96,AT96)</f>
        <v>0</v>
      </c>
      <c r="AO96" s="273"/>
      <c r="AP96" s="273"/>
      <c r="AQ96" s="97" t="s">
        <v>88</v>
      </c>
      <c r="AR96" s="98"/>
      <c r="AS96" s="104">
        <v>0</v>
      </c>
      <c r="AT96" s="105">
        <f>ROUND(SUM(AV96:AW96),2)</f>
        <v>0</v>
      </c>
      <c r="AU96" s="106">
        <f>'VRN - Vedlejší rozpočtové...'!P120</f>
        <v>0</v>
      </c>
      <c r="AV96" s="105">
        <f>'VRN - Vedlejší rozpočtové...'!J33</f>
        <v>0</v>
      </c>
      <c r="AW96" s="105">
        <f>'VRN - Vedlejší rozpočtové...'!J34</f>
        <v>0</v>
      </c>
      <c r="AX96" s="105">
        <f>'VRN - Vedlejší rozpočtové...'!J35</f>
        <v>0</v>
      </c>
      <c r="AY96" s="105">
        <f>'VRN - Vedlejší rozpočtové...'!J36</f>
        <v>0</v>
      </c>
      <c r="AZ96" s="105">
        <f>'VRN - Vedlejší rozpočtové...'!F33</f>
        <v>0</v>
      </c>
      <c r="BA96" s="105">
        <f>'VRN - Vedlejší rozpočtové...'!F34</f>
        <v>0</v>
      </c>
      <c r="BB96" s="105">
        <f>'VRN - Vedlejší rozpočtové...'!F35</f>
        <v>0</v>
      </c>
      <c r="BC96" s="105">
        <f>'VRN - Vedlejší rozpočtové...'!F36</f>
        <v>0</v>
      </c>
      <c r="BD96" s="107">
        <f>'VRN - Vedlejší rozpočtové...'!F37</f>
        <v>0</v>
      </c>
      <c r="BT96" s="103" t="s">
        <v>89</v>
      </c>
      <c r="BV96" s="103" t="s">
        <v>83</v>
      </c>
      <c r="BW96" s="103" t="s">
        <v>94</v>
      </c>
      <c r="BX96" s="103" t="s">
        <v>5</v>
      </c>
      <c r="CL96" s="103" t="s">
        <v>19</v>
      </c>
      <c r="CM96" s="103" t="s">
        <v>91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x38vRB7LldK57REiv9wnfCy02P31I7EmMdlGq0ckxlyCVsk4Bc/emWZY0EVNX6Gf3gA464Fr2G/Cc3NtCNy/vg==" saltValue="+bI51f2ITTdbsnMr62/2d1qXK31eE0RdhhO11ly3ZCzrlQllvYxDhlhEHoOm2/1hzqZuGp0bHi9A8aRby3UoX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ZRN - Základní rozpočtové...'!C2" display="/"/>
    <hyperlink ref="A96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70"/>
  <sheetViews>
    <sheetView showGridLines="0" topLeftCell="A230" workbookViewId="0">
      <selection activeCell="F253" sqref="F25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6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278" t="str">
        <f>'Rekapitulace stavby'!K6</f>
        <v>VDJ ZAJEČÍ- HUSTOPEČE  a V.PAVLOVICE - přeložky přívodních řadů</v>
      </c>
      <c r="F7" s="279"/>
      <c r="G7" s="279"/>
      <c r="H7" s="279"/>
      <c r="L7" s="19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0" t="s">
        <v>97</v>
      </c>
      <c r="F9" s="281"/>
      <c r="G9" s="281"/>
      <c r="H9" s="28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21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5. 4. 2024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2" t="str">
        <f>'Rekapitulace stavby'!E14</f>
        <v>Vyplň údaj</v>
      </c>
      <c r="F18" s="283"/>
      <c r="G18" s="283"/>
      <c r="H18" s="28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284" t="s">
        <v>1</v>
      </c>
      <c r="F27" s="284"/>
      <c r="G27" s="284"/>
      <c r="H27" s="28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ROUND((SUM(BE127:BE369)),  2)</f>
        <v>0</v>
      </c>
      <c r="G33" s="34"/>
      <c r="H33" s="34"/>
      <c r="I33" s="126">
        <v>0.21</v>
      </c>
      <c r="J33" s="125">
        <f>ROUND(((SUM(BE127:BE369))*I33),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ROUND((SUM(BF127:BF369)),  2)</f>
        <v>0</v>
      </c>
      <c r="G34" s="34"/>
      <c r="H34" s="34"/>
      <c r="I34" s="126">
        <v>0.12</v>
      </c>
      <c r="J34" s="125">
        <f>ROUND(((SUM(BF127:BF369))*I34),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ROUND((SUM(BG127:BG369)),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ROUND((SUM(BH127:BH369)),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ROUND((SUM(BI127:BI369)),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 ht="11.25">
      <c r="B50" s="19"/>
      <c r="L50" s="19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ht="11.25">
      <c r="B61" s="19"/>
      <c r="L61" s="19"/>
    </row>
    <row r="62" spans="1:31" ht="11.25">
      <c r="B62" s="19"/>
      <c r="L62" s="19"/>
    </row>
    <row r="63" spans="1:31" ht="11.25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ht="11.25">
      <c r="B65" s="19"/>
      <c r="L65" s="19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98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285" t="str">
        <f>E7</f>
        <v>VDJ ZAJEČÍ- HUSTOPEČE  a V.PAVLOVICE - přeložky přívodních řadů</v>
      </c>
      <c r="F84" s="286"/>
      <c r="G84" s="286"/>
      <c r="H84" s="28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256" t="str">
        <f>E9</f>
        <v>ZRN - Základní rozpočtové náklady</v>
      </c>
      <c r="F86" s="287"/>
      <c r="G86" s="287"/>
      <c r="H86" s="287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obec Zaječí</v>
      </c>
      <c r="G88" s="36"/>
      <c r="H88" s="36"/>
      <c r="I88" s="28" t="s">
        <v>24</v>
      </c>
      <c r="J88" s="66" t="str">
        <f>IF(J12="","",J12)</f>
        <v>5. 4. 2024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99</v>
      </c>
      <c r="D93" s="146"/>
      <c r="E93" s="146"/>
      <c r="F93" s="146"/>
      <c r="G93" s="146"/>
      <c r="H93" s="146"/>
      <c r="I93" s="146"/>
      <c r="J93" s="147" t="s">
        <v>100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101</v>
      </c>
      <c r="D95" s="36"/>
      <c r="E95" s="36"/>
      <c r="F95" s="36"/>
      <c r="G95" s="36"/>
      <c r="H95" s="36"/>
      <c r="I95" s="36"/>
      <c r="J95" s="84">
        <f>J127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102</v>
      </c>
    </row>
    <row r="96" spans="1:47" s="9" customFormat="1" ht="24.95" customHeight="1">
      <c r="B96" s="149"/>
      <c r="C96" s="150"/>
      <c r="D96" s="151" t="s">
        <v>103</v>
      </c>
      <c r="E96" s="152"/>
      <c r="F96" s="152"/>
      <c r="G96" s="152"/>
      <c r="H96" s="152"/>
      <c r="I96" s="152"/>
      <c r="J96" s="153">
        <f>J128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104</v>
      </c>
      <c r="E97" s="158"/>
      <c r="F97" s="158"/>
      <c r="G97" s="158"/>
      <c r="H97" s="158"/>
      <c r="I97" s="158"/>
      <c r="J97" s="159">
        <f>J129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105</v>
      </c>
      <c r="E98" s="158"/>
      <c r="F98" s="158"/>
      <c r="G98" s="158"/>
      <c r="H98" s="158"/>
      <c r="I98" s="158"/>
      <c r="J98" s="159">
        <f>J198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106</v>
      </c>
      <c r="E99" s="158"/>
      <c r="F99" s="158"/>
      <c r="G99" s="158"/>
      <c r="H99" s="158"/>
      <c r="I99" s="158"/>
      <c r="J99" s="159">
        <f>J202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107</v>
      </c>
      <c r="E100" s="158"/>
      <c r="F100" s="158"/>
      <c r="G100" s="158"/>
      <c r="H100" s="158"/>
      <c r="I100" s="158"/>
      <c r="J100" s="159">
        <f>J208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108</v>
      </c>
      <c r="E101" s="158"/>
      <c r="F101" s="158"/>
      <c r="G101" s="158"/>
      <c r="H101" s="158"/>
      <c r="I101" s="158"/>
      <c r="J101" s="159">
        <f>J229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109</v>
      </c>
      <c r="E102" s="158"/>
      <c r="F102" s="158"/>
      <c r="G102" s="158"/>
      <c r="H102" s="158"/>
      <c r="I102" s="158"/>
      <c r="J102" s="159">
        <f>J238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110</v>
      </c>
      <c r="E103" s="158"/>
      <c r="F103" s="158"/>
      <c r="G103" s="158"/>
      <c r="H103" s="158"/>
      <c r="I103" s="158"/>
      <c r="J103" s="159">
        <f>J353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111</v>
      </c>
      <c r="E104" s="158"/>
      <c r="F104" s="158"/>
      <c r="G104" s="158"/>
      <c r="H104" s="158"/>
      <c r="I104" s="158"/>
      <c r="J104" s="159">
        <f>J359</f>
        <v>0</v>
      </c>
      <c r="K104" s="156"/>
      <c r="L104" s="160"/>
    </row>
    <row r="105" spans="1:31" s="9" customFormat="1" ht="24.95" customHeight="1">
      <c r="B105" s="149"/>
      <c r="C105" s="150"/>
      <c r="D105" s="151" t="s">
        <v>112</v>
      </c>
      <c r="E105" s="152"/>
      <c r="F105" s="152"/>
      <c r="G105" s="152"/>
      <c r="H105" s="152"/>
      <c r="I105" s="152"/>
      <c r="J105" s="153">
        <f>J361</f>
        <v>0</v>
      </c>
      <c r="K105" s="150"/>
      <c r="L105" s="154"/>
    </row>
    <row r="106" spans="1:31" s="10" customFormat="1" ht="19.899999999999999" customHeight="1">
      <c r="B106" s="155"/>
      <c r="C106" s="156"/>
      <c r="D106" s="157" t="s">
        <v>113</v>
      </c>
      <c r="E106" s="158"/>
      <c r="F106" s="158"/>
      <c r="G106" s="158"/>
      <c r="H106" s="158"/>
      <c r="I106" s="158"/>
      <c r="J106" s="159">
        <f>J362</f>
        <v>0</v>
      </c>
      <c r="K106" s="156"/>
      <c r="L106" s="160"/>
    </row>
    <row r="107" spans="1:31" s="9" customFormat="1" ht="24.95" customHeight="1">
      <c r="B107" s="149"/>
      <c r="C107" s="150"/>
      <c r="D107" s="151" t="s">
        <v>114</v>
      </c>
      <c r="E107" s="152"/>
      <c r="F107" s="152"/>
      <c r="G107" s="152"/>
      <c r="H107" s="152"/>
      <c r="I107" s="152"/>
      <c r="J107" s="153">
        <f>J367</f>
        <v>0</v>
      </c>
      <c r="K107" s="150"/>
      <c r="L107" s="154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2" t="s">
        <v>115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8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85" t="str">
        <f>E7</f>
        <v>VDJ ZAJEČÍ- HUSTOPEČE  a V.PAVLOVICE - přeložky přívodních řadů</v>
      </c>
      <c r="F117" s="286"/>
      <c r="G117" s="286"/>
      <c r="H117" s="28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8" t="s">
        <v>96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56" t="str">
        <f>E9</f>
        <v>ZRN - Základní rozpočtové náklady</v>
      </c>
      <c r="F119" s="287"/>
      <c r="G119" s="287"/>
      <c r="H119" s="287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8" t="s">
        <v>22</v>
      </c>
      <c r="D121" s="36"/>
      <c r="E121" s="36"/>
      <c r="F121" s="26" t="str">
        <f>F12</f>
        <v>obec Zaječí</v>
      </c>
      <c r="G121" s="36"/>
      <c r="H121" s="36"/>
      <c r="I121" s="28" t="s">
        <v>24</v>
      </c>
      <c r="J121" s="66" t="str">
        <f>IF(J12="","",J12)</f>
        <v>5. 4. 2024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8" t="s">
        <v>30</v>
      </c>
      <c r="D123" s="36"/>
      <c r="E123" s="36"/>
      <c r="F123" s="26" t="str">
        <f>E15</f>
        <v>Vodovody a kanalizace Břeclav, a.s.</v>
      </c>
      <c r="G123" s="36"/>
      <c r="H123" s="36"/>
      <c r="I123" s="28" t="s">
        <v>36</v>
      </c>
      <c r="J123" s="32" t="str">
        <f>E21</f>
        <v>Jiří Třináctý, DiS.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8" t="s">
        <v>34</v>
      </c>
      <c r="D124" s="36"/>
      <c r="E124" s="36"/>
      <c r="F124" s="26" t="str">
        <f>IF(E18="","",E18)</f>
        <v>Vyplň údaj</v>
      </c>
      <c r="G124" s="36"/>
      <c r="H124" s="36"/>
      <c r="I124" s="28" t="s">
        <v>39</v>
      </c>
      <c r="J124" s="32" t="str">
        <f>E24</f>
        <v>Jiří Třináctý, DiS.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61"/>
      <c r="B126" s="162"/>
      <c r="C126" s="163" t="s">
        <v>116</v>
      </c>
      <c r="D126" s="164" t="s">
        <v>66</v>
      </c>
      <c r="E126" s="164" t="s">
        <v>62</v>
      </c>
      <c r="F126" s="164" t="s">
        <v>63</v>
      </c>
      <c r="G126" s="164" t="s">
        <v>117</v>
      </c>
      <c r="H126" s="164" t="s">
        <v>118</v>
      </c>
      <c r="I126" s="164" t="s">
        <v>119</v>
      </c>
      <c r="J126" s="164" t="s">
        <v>100</v>
      </c>
      <c r="K126" s="165" t="s">
        <v>120</v>
      </c>
      <c r="L126" s="166"/>
      <c r="M126" s="75" t="s">
        <v>1</v>
      </c>
      <c r="N126" s="76" t="s">
        <v>45</v>
      </c>
      <c r="O126" s="76" t="s">
        <v>121</v>
      </c>
      <c r="P126" s="76" t="s">
        <v>122</v>
      </c>
      <c r="Q126" s="76" t="s">
        <v>123</v>
      </c>
      <c r="R126" s="76" t="s">
        <v>124</v>
      </c>
      <c r="S126" s="76" t="s">
        <v>125</v>
      </c>
      <c r="T126" s="77" t="s">
        <v>126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pans="1:63" s="2" customFormat="1" ht="22.9" customHeight="1">
      <c r="A127" s="34"/>
      <c r="B127" s="35"/>
      <c r="C127" s="82" t="s">
        <v>127</v>
      </c>
      <c r="D127" s="36"/>
      <c r="E127" s="36"/>
      <c r="F127" s="36"/>
      <c r="G127" s="36"/>
      <c r="H127" s="36"/>
      <c r="I127" s="36"/>
      <c r="J127" s="167">
        <f>BK127</f>
        <v>0</v>
      </c>
      <c r="K127" s="36"/>
      <c r="L127" s="39"/>
      <c r="M127" s="78"/>
      <c r="N127" s="168"/>
      <c r="O127" s="79"/>
      <c r="P127" s="169">
        <f>P128+P361+P367</f>
        <v>0</v>
      </c>
      <c r="Q127" s="79"/>
      <c r="R127" s="169">
        <f>R128+R361+R367</f>
        <v>1837.6372419799995</v>
      </c>
      <c r="S127" s="79"/>
      <c r="T127" s="170">
        <f>T128+T361+T367</f>
        <v>39.599999999999994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6" t="s">
        <v>80</v>
      </c>
      <c r="AU127" s="16" t="s">
        <v>102</v>
      </c>
      <c r="BK127" s="171">
        <f>BK128+BK361+BK367</f>
        <v>0</v>
      </c>
    </row>
    <row r="128" spans="1:63" s="12" customFormat="1" ht="25.9" customHeight="1">
      <c r="B128" s="172"/>
      <c r="C128" s="173"/>
      <c r="D128" s="174" t="s">
        <v>80</v>
      </c>
      <c r="E128" s="175" t="s">
        <v>128</v>
      </c>
      <c r="F128" s="175" t="s">
        <v>129</v>
      </c>
      <c r="G128" s="173"/>
      <c r="H128" s="173"/>
      <c r="I128" s="176"/>
      <c r="J128" s="177">
        <f>BK128</f>
        <v>0</v>
      </c>
      <c r="K128" s="173"/>
      <c r="L128" s="178"/>
      <c r="M128" s="179"/>
      <c r="N128" s="180"/>
      <c r="O128" s="180"/>
      <c r="P128" s="181">
        <f>P129+P198+P202+P208+P229+P238+P353+P359</f>
        <v>0</v>
      </c>
      <c r="Q128" s="180"/>
      <c r="R128" s="181">
        <f>R129+R198+R202+R208+R229+R238+R353+R359</f>
        <v>1837.6372419799995</v>
      </c>
      <c r="S128" s="180"/>
      <c r="T128" s="182">
        <f>T129+T198+T202+T208+T229+T238+T353+T359</f>
        <v>39.599999999999994</v>
      </c>
      <c r="AR128" s="183" t="s">
        <v>89</v>
      </c>
      <c r="AT128" s="184" t="s">
        <v>80</v>
      </c>
      <c r="AU128" s="184" t="s">
        <v>81</v>
      </c>
      <c r="AY128" s="183" t="s">
        <v>130</v>
      </c>
      <c r="BK128" s="185">
        <f>BK129+BK198+BK202+BK208+BK229+BK238+BK353+BK359</f>
        <v>0</v>
      </c>
    </row>
    <row r="129" spans="1:65" s="12" customFormat="1" ht="22.9" customHeight="1">
      <c r="B129" s="172"/>
      <c r="C129" s="173"/>
      <c r="D129" s="174" t="s">
        <v>80</v>
      </c>
      <c r="E129" s="186" t="s">
        <v>89</v>
      </c>
      <c r="F129" s="186" t="s">
        <v>131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SUM(P130:P197)</f>
        <v>0</v>
      </c>
      <c r="Q129" s="180"/>
      <c r="R129" s="181">
        <f>SUM(R130:R197)</f>
        <v>1684.7837341999998</v>
      </c>
      <c r="S129" s="180"/>
      <c r="T129" s="182">
        <f>SUM(T130:T197)</f>
        <v>39.599999999999994</v>
      </c>
      <c r="AR129" s="183" t="s">
        <v>89</v>
      </c>
      <c r="AT129" s="184" t="s">
        <v>80</v>
      </c>
      <c r="AU129" s="184" t="s">
        <v>89</v>
      </c>
      <c r="AY129" s="183" t="s">
        <v>130</v>
      </c>
      <c r="BK129" s="185">
        <f>SUM(BK130:BK197)</f>
        <v>0</v>
      </c>
    </row>
    <row r="130" spans="1:65" s="2" customFormat="1" ht="16.5" customHeight="1">
      <c r="A130" s="34"/>
      <c r="B130" s="35"/>
      <c r="C130" s="188" t="s">
        <v>89</v>
      </c>
      <c r="D130" s="188" t="s">
        <v>132</v>
      </c>
      <c r="E130" s="189" t="s">
        <v>133</v>
      </c>
      <c r="F130" s="190" t="s">
        <v>134</v>
      </c>
      <c r="G130" s="191" t="s">
        <v>135</v>
      </c>
      <c r="H130" s="192">
        <v>30</v>
      </c>
      <c r="I130" s="193"/>
      <c r="J130" s="194">
        <f>ROUND(I130*H130,2)</f>
        <v>0</v>
      </c>
      <c r="K130" s="190" t="s">
        <v>136</v>
      </c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137</v>
      </c>
      <c r="AT130" s="199" t="s">
        <v>132</v>
      </c>
      <c r="AU130" s="199" t="s">
        <v>91</v>
      </c>
      <c r="AY130" s="16" t="s">
        <v>130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137</v>
      </c>
      <c r="BM130" s="199" t="s">
        <v>138</v>
      </c>
    </row>
    <row r="131" spans="1:65" s="13" customFormat="1" ht="11.25">
      <c r="B131" s="201"/>
      <c r="C131" s="202"/>
      <c r="D131" s="203" t="s">
        <v>139</v>
      </c>
      <c r="E131" s="204" t="s">
        <v>1</v>
      </c>
      <c r="F131" s="205" t="s">
        <v>140</v>
      </c>
      <c r="G131" s="202"/>
      <c r="H131" s="206">
        <v>30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139</v>
      </c>
      <c r="AU131" s="212" t="s">
        <v>91</v>
      </c>
      <c r="AV131" s="13" t="s">
        <v>91</v>
      </c>
      <c r="AW131" s="13" t="s">
        <v>38</v>
      </c>
      <c r="AX131" s="13" t="s">
        <v>89</v>
      </c>
      <c r="AY131" s="212" t="s">
        <v>130</v>
      </c>
    </row>
    <row r="132" spans="1:65" s="2" customFormat="1" ht="16.5" customHeight="1">
      <c r="A132" s="34"/>
      <c r="B132" s="35"/>
      <c r="C132" s="188" t="s">
        <v>91</v>
      </c>
      <c r="D132" s="188" t="s">
        <v>132</v>
      </c>
      <c r="E132" s="189" t="s">
        <v>141</v>
      </c>
      <c r="F132" s="190" t="s">
        <v>142</v>
      </c>
      <c r="G132" s="191" t="s">
        <v>143</v>
      </c>
      <c r="H132" s="192">
        <v>1.4999999999999999E-2</v>
      </c>
      <c r="I132" s="193"/>
      <c r="J132" s="194">
        <f>ROUND(I132*H132,2)</f>
        <v>0</v>
      </c>
      <c r="K132" s="190" t="s">
        <v>136</v>
      </c>
      <c r="L132" s="39"/>
      <c r="M132" s="195" t="s">
        <v>1</v>
      </c>
      <c r="N132" s="196" t="s">
        <v>46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137</v>
      </c>
      <c r="AT132" s="199" t="s">
        <v>132</v>
      </c>
      <c r="AU132" s="199" t="s">
        <v>91</v>
      </c>
      <c r="AY132" s="16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137</v>
      </c>
      <c r="BM132" s="199" t="s">
        <v>144</v>
      </c>
    </row>
    <row r="133" spans="1:65" s="13" customFormat="1" ht="11.25">
      <c r="B133" s="201"/>
      <c r="C133" s="202"/>
      <c r="D133" s="203" t="s">
        <v>139</v>
      </c>
      <c r="E133" s="204" t="s">
        <v>1</v>
      </c>
      <c r="F133" s="205" t="s">
        <v>145</v>
      </c>
      <c r="G133" s="202"/>
      <c r="H133" s="206">
        <v>1.4999999999999999E-2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139</v>
      </c>
      <c r="AU133" s="212" t="s">
        <v>91</v>
      </c>
      <c r="AV133" s="13" t="s">
        <v>91</v>
      </c>
      <c r="AW133" s="13" t="s">
        <v>38</v>
      </c>
      <c r="AX133" s="13" t="s">
        <v>89</v>
      </c>
      <c r="AY133" s="212" t="s">
        <v>130</v>
      </c>
    </row>
    <row r="134" spans="1:65" s="2" customFormat="1" ht="21.75" customHeight="1">
      <c r="A134" s="34"/>
      <c r="B134" s="35"/>
      <c r="C134" s="188" t="s">
        <v>146</v>
      </c>
      <c r="D134" s="188" t="s">
        <v>132</v>
      </c>
      <c r="E134" s="189" t="s">
        <v>147</v>
      </c>
      <c r="F134" s="190" t="s">
        <v>148</v>
      </c>
      <c r="G134" s="191" t="s">
        <v>149</v>
      </c>
      <c r="H134" s="192">
        <v>60</v>
      </c>
      <c r="I134" s="193"/>
      <c r="J134" s="194">
        <f>ROUND(I134*H134,2)</f>
        <v>0</v>
      </c>
      <c r="K134" s="190" t="s">
        <v>136</v>
      </c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0.44</v>
      </c>
      <c r="T134" s="198">
        <f>S134*H134</f>
        <v>26.4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137</v>
      </c>
      <c r="AT134" s="199" t="s">
        <v>132</v>
      </c>
      <c r="AU134" s="199" t="s">
        <v>91</v>
      </c>
      <c r="AY134" s="16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137</v>
      </c>
      <c r="BM134" s="199" t="s">
        <v>150</v>
      </c>
    </row>
    <row r="135" spans="1:65" s="13" customFormat="1" ht="11.25">
      <c r="B135" s="201"/>
      <c r="C135" s="202"/>
      <c r="D135" s="203" t="s">
        <v>139</v>
      </c>
      <c r="E135" s="204" t="s">
        <v>1</v>
      </c>
      <c r="F135" s="205" t="s">
        <v>151</v>
      </c>
      <c r="G135" s="202"/>
      <c r="H135" s="206">
        <v>60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139</v>
      </c>
      <c r="AU135" s="212" t="s">
        <v>91</v>
      </c>
      <c r="AV135" s="13" t="s">
        <v>91</v>
      </c>
      <c r="AW135" s="13" t="s">
        <v>38</v>
      </c>
      <c r="AX135" s="13" t="s">
        <v>89</v>
      </c>
      <c r="AY135" s="212" t="s">
        <v>130</v>
      </c>
    </row>
    <row r="136" spans="1:65" s="2" customFormat="1" ht="16.5" customHeight="1">
      <c r="A136" s="34"/>
      <c r="B136" s="35"/>
      <c r="C136" s="188" t="s">
        <v>137</v>
      </c>
      <c r="D136" s="188" t="s">
        <v>132</v>
      </c>
      <c r="E136" s="189" t="s">
        <v>152</v>
      </c>
      <c r="F136" s="190" t="s">
        <v>153</v>
      </c>
      <c r="G136" s="191" t="s">
        <v>149</v>
      </c>
      <c r="H136" s="192">
        <v>60</v>
      </c>
      <c r="I136" s="193"/>
      <c r="J136" s="194">
        <f>ROUND(I136*H136,2)</f>
        <v>0</v>
      </c>
      <c r="K136" s="190" t="s">
        <v>136</v>
      </c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0.22</v>
      </c>
      <c r="T136" s="198">
        <f>S136*H136</f>
        <v>13.2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137</v>
      </c>
      <c r="AT136" s="199" t="s">
        <v>132</v>
      </c>
      <c r="AU136" s="199" t="s">
        <v>91</v>
      </c>
      <c r="AY136" s="16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137</v>
      </c>
      <c r="BM136" s="199" t="s">
        <v>154</v>
      </c>
    </row>
    <row r="137" spans="1:65" s="13" customFormat="1" ht="11.25">
      <c r="B137" s="201"/>
      <c r="C137" s="202"/>
      <c r="D137" s="203" t="s">
        <v>139</v>
      </c>
      <c r="E137" s="204" t="s">
        <v>1</v>
      </c>
      <c r="F137" s="205" t="s">
        <v>155</v>
      </c>
      <c r="G137" s="202"/>
      <c r="H137" s="206">
        <v>60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139</v>
      </c>
      <c r="AU137" s="212" t="s">
        <v>91</v>
      </c>
      <c r="AV137" s="13" t="s">
        <v>91</v>
      </c>
      <c r="AW137" s="13" t="s">
        <v>38</v>
      </c>
      <c r="AX137" s="13" t="s">
        <v>89</v>
      </c>
      <c r="AY137" s="212" t="s">
        <v>130</v>
      </c>
    </row>
    <row r="138" spans="1:65" s="2" customFormat="1" ht="16.5" customHeight="1">
      <c r="A138" s="34"/>
      <c r="B138" s="35"/>
      <c r="C138" s="188" t="s">
        <v>156</v>
      </c>
      <c r="D138" s="188" t="s">
        <v>132</v>
      </c>
      <c r="E138" s="189" t="s">
        <v>157</v>
      </c>
      <c r="F138" s="190" t="s">
        <v>158</v>
      </c>
      <c r="G138" s="191" t="s">
        <v>159</v>
      </c>
      <c r="H138" s="192">
        <v>120</v>
      </c>
      <c r="I138" s="193"/>
      <c r="J138" s="194">
        <f>ROUND(I138*H138,2)</f>
        <v>0</v>
      </c>
      <c r="K138" s="190" t="s">
        <v>136</v>
      </c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3.0000000000000001E-5</v>
      </c>
      <c r="R138" s="197">
        <f>Q138*H138</f>
        <v>3.5999999999999999E-3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137</v>
      </c>
      <c r="AT138" s="199" t="s">
        <v>132</v>
      </c>
      <c r="AU138" s="199" t="s">
        <v>91</v>
      </c>
      <c r="AY138" s="16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137</v>
      </c>
      <c r="BM138" s="199" t="s">
        <v>160</v>
      </c>
    </row>
    <row r="139" spans="1:65" s="13" customFormat="1" ht="11.25">
      <c r="B139" s="201"/>
      <c r="C139" s="202"/>
      <c r="D139" s="203" t="s">
        <v>139</v>
      </c>
      <c r="E139" s="204" t="s">
        <v>1</v>
      </c>
      <c r="F139" s="205" t="s">
        <v>161</v>
      </c>
      <c r="G139" s="202"/>
      <c r="H139" s="206">
        <v>120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139</v>
      </c>
      <c r="AU139" s="212" t="s">
        <v>91</v>
      </c>
      <c r="AV139" s="13" t="s">
        <v>91</v>
      </c>
      <c r="AW139" s="13" t="s">
        <v>38</v>
      </c>
      <c r="AX139" s="13" t="s">
        <v>89</v>
      </c>
      <c r="AY139" s="212" t="s">
        <v>130</v>
      </c>
    </row>
    <row r="140" spans="1:65" s="2" customFormat="1" ht="16.5" customHeight="1">
      <c r="A140" s="34"/>
      <c r="B140" s="35"/>
      <c r="C140" s="188" t="s">
        <v>162</v>
      </c>
      <c r="D140" s="188" t="s">
        <v>132</v>
      </c>
      <c r="E140" s="189" t="s">
        <v>163</v>
      </c>
      <c r="F140" s="190" t="s">
        <v>164</v>
      </c>
      <c r="G140" s="191" t="s">
        <v>165</v>
      </c>
      <c r="H140" s="192">
        <v>5</v>
      </c>
      <c r="I140" s="193"/>
      <c r="J140" s="194">
        <f>ROUND(I140*H140,2)</f>
        <v>0</v>
      </c>
      <c r="K140" s="190" t="s">
        <v>136</v>
      </c>
      <c r="L140" s="39"/>
      <c r="M140" s="195" t="s">
        <v>1</v>
      </c>
      <c r="N140" s="196" t="s">
        <v>46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137</v>
      </c>
      <c r="AT140" s="199" t="s">
        <v>132</v>
      </c>
      <c r="AU140" s="199" t="s">
        <v>91</v>
      </c>
      <c r="AY140" s="16" t="s">
        <v>130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137</v>
      </c>
      <c r="BM140" s="199" t="s">
        <v>166</v>
      </c>
    </row>
    <row r="141" spans="1:65" s="13" customFormat="1" ht="11.25">
      <c r="B141" s="201"/>
      <c r="C141" s="202"/>
      <c r="D141" s="203" t="s">
        <v>139</v>
      </c>
      <c r="E141" s="204" t="s">
        <v>1</v>
      </c>
      <c r="F141" s="205" t="s">
        <v>156</v>
      </c>
      <c r="G141" s="202"/>
      <c r="H141" s="206">
        <v>5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139</v>
      </c>
      <c r="AU141" s="212" t="s">
        <v>91</v>
      </c>
      <c r="AV141" s="13" t="s">
        <v>91</v>
      </c>
      <c r="AW141" s="13" t="s">
        <v>38</v>
      </c>
      <c r="AX141" s="13" t="s">
        <v>89</v>
      </c>
      <c r="AY141" s="212" t="s">
        <v>130</v>
      </c>
    </row>
    <row r="142" spans="1:65" s="2" customFormat="1" ht="16.5" customHeight="1">
      <c r="A142" s="34"/>
      <c r="B142" s="35"/>
      <c r="C142" s="188" t="s">
        <v>167</v>
      </c>
      <c r="D142" s="188" t="s">
        <v>132</v>
      </c>
      <c r="E142" s="189" t="s">
        <v>168</v>
      </c>
      <c r="F142" s="190" t="s">
        <v>169</v>
      </c>
      <c r="G142" s="191" t="s">
        <v>170</v>
      </c>
      <c r="H142" s="192">
        <v>1.2</v>
      </c>
      <c r="I142" s="193"/>
      <c r="J142" s="194">
        <f>ROUND(I142*H142,2)</f>
        <v>0</v>
      </c>
      <c r="K142" s="190" t="s">
        <v>136</v>
      </c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3.6900000000000002E-2</v>
      </c>
      <c r="R142" s="197">
        <f>Q142*H142</f>
        <v>4.428E-2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137</v>
      </c>
      <c r="AT142" s="199" t="s">
        <v>132</v>
      </c>
      <c r="AU142" s="199" t="s">
        <v>91</v>
      </c>
      <c r="AY142" s="16" t="s">
        <v>130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137</v>
      </c>
      <c r="BM142" s="199" t="s">
        <v>171</v>
      </c>
    </row>
    <row r="143" spans="1:65" s="13" customFormat="1" ht="11.25">
      <c r="B143" s="201"/>
      <c r="C143" s="202"/>
      <c r="D143" s="203" t="s">
        <v>139</v>
      </c>
      <c r="E143" s="204" t="s">
        <v>1</v>
      </c>
      <c r="F143" s="205" t="s">
        <v>172</v>
      </c>
      <c r="G143" s="202"/>
      <c r="H143" s="206">
        <v>1.2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139</v>
      </c>
      <c r="AU143" s="212" t="s">
        <v>91</v>
      </c>
      <c r="AV143" s="13" t="s">
        <v>91</v>
      </c>
      <c r="AW143" s="13" t="s">
        <v>38</v>
      </c>
      <c r="AX143" s="13" t="s">
        <v>89</v>
      </c>
      <c r="AY143" s="212" t="s">
        <v>130</v>
      </c>
    </row>
    <row r="144" spans="1:65" s="2" customFormat="1" ht="16.5" customHeight="1">
      <c r="A144" s="34"/>
      <c r="B144" s="35"/>
      <c r="C144" s="188" t="s">
        <v>173</v>
      </c>
      <c r="D144" s="188" t="s">
        <v>132</v>
      </c>
      <c r="E144" s="189" t="s">
        <v>174</v>
      </c>
      <c r="F144" s="190" t="s">
        <v>175</v>
      </c>
      <c r="G144" s="191" t="s">
        <v>170</v>
      </c>
      <c r="H144" s="192">
        <v>1.2</v>
      </c>
      <c r="I144" s="193"/>
      <c r="J144" s="194">
        <f>ROUND(I144*H144,2)</f>
        <v>0</v>
      </c>
      <c r="K144" s="190" t="s">
        <v>136</v>
      </c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8.6800000000000002E-3</v>
      </c>
      <c r="R144" s="197">
        <f>Q144*H144</f>
        <v>1.0416E-2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137</v>
      </c>
      <c r="AT144" s="199" t="s">
        <v>132</v>
      </c>
      <c r="AU144" s="199" t="s">
        <v>91</v>
      </c>
      <c r="AY144" s="16" t="s">
        <v>130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137</v>
      </c>
      <c r="BM144" s="199" t="s">
        <v>176</v>
      </c>
    </row>
    <row r="145" spans="1:65" s="13" customFormat="1" ht="11.25">
      <c r="B145" s="201"/>
      <c r="C145" s="202"/>
      <c r="D145" s="203" t="s">
        <v>139</v>
      </c>
      <c r="E145" s="204" t="s">
        <v>1</v>
      </c>
      <c r="F145" s="205" t="s">
        <v>172</v>
      </c>
      <c r="G145" s="202"/>
      <c r="H145" s="206">
        <v>1.2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139</v>
      </c>
      <c r="AU145" s="212" t="s">
        <v>91</v>
      </c>
      <c r="AV145" s="13" t="s">
        <v>91</v>
      </c>
      <c r="AW145" s="13" t="s">
        <v>38</v>
      </c>
      <c r="AX145" s="13" t="s">
        <v>89</v>
      </c>
      <c r="AY145" s="212" t="s">
        <v>130</v>
      </c>
    </row>
    <row r="146" spans="1:65" s="2" customFormat="1" ht="16.5" customHeight="1">
      <c r="A146" s="34"/>
      <c r="B146" s="35"/>
      <c r="C146" s="188" t="s">
        <v>177</v>
      </c>
      <c r="D146" s="188" t="s">
        <v>132</v>
      </c>
      <c r="E146" s="189" t="s">
        <v>178</v>
      </c>
      <c r="F146" s="190" t="s">
        <v>179</v>
      </c>
      <c r="G146" s="191" t="s">
        <v>170</v>
      </c>
      <c r="H146" s="192">
        <v>3.3</v>
      </c>
      <c r="I146" s="193"/>
      <c r="J146" s="194">
        <f>ROUND(I146*H146,2)</f>
        <v>0</v>
      </c>
      <c r="K146" s="190" t="s">
        <v>136</v>
      </c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3.6900000000000002E-2</v>
      </c>
      <c r="R146" s="197">
        <f>Q146*H146</f>
        <v>0.12177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137</v>
      </c>
      <c r="AT146" s="199" t="s">
        <v>132</v>
      </c>
      <c r="AU146" s="199" t="s">
        <v>91</v>
      </c>
      <c r="AY146" s="16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137</v>
      </c>
      <c r="BM146" s="199" t="s">
        <v>180</v>
      </c>
    </row>
    <row r="147" spans="1:65" s="13" customFormat="1" ht="11.25">
      <c r="B147" s="201"/>
      <c r="C147" s="202"/>
      <c r="D147" s="203" t="s">
        <v>139</v>
      </c>
      <c r="E147" s="204" t="s">
        <v>1</v>
      </c>
      <c r="F147" s="205" t="s">
        <v>181</v>
      </c>
      <c r="G147" s="202"/>
      <c r="H147" s="206">
        <v>3.3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139</v>
      </c>
      <c r="AU147" s="212" t="s">
        <v>91</v>
      </c>
      <c r="AV147" s="13" t="s">
        <v>91</v>
      </c>
      <c r="AW147" s="13" t="s">
        <v>38</v>
      </c>
      <c r="AX147" s="13" t="s">
        <v>89</v>
      </c>
      <c r="AY147" s="212" t="s">
        <v>130</v>
      </c>
    </row>
    <row r="148" spans="1:65" s="2" customFormat="1" ht="16.5" customHeight="1">
      <c r="A148" s="34"/>
      <c r="B148" s="35"/>
      <c r="C148" s="188" t="s">
        <v>182</v>
      </c>
      <c r="D148" s="188" t="s">
        <v>132</v>
      </c>
      <c r="E148" s="189" t="s">
        <v>183</v>
      </c>
      <c r="F148" s="190" t="s">
        <v>184</v>
      </c>
      <c r="G148" s="191" t="s">
        <v>149</v>
      </c>
      <c r="H148" s="192">
        <v>1375</v>
      </c>
      <c r="I148" s="193"/>
      <c r="J148" s="194">
        <f>ROUND(I148*H148,2)</f>
        <v>0</v>
      </c>
      <c r="K148" s="190" t="s">
        <v>136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137</v>
      </c>
      <c r="AT148" s="199" t="s">
        <v>132</v>
      </c>
      <c r="AU148" s="199" t="s">
        <v>91</v>
      </c>
      <c r="AY148" s="16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137</v>
      </c>
      <c r="BM148" s="199" t="s">
        <v>185</v>
      </c>
    </row>
    <row r="149" spans="1:65" s="13" customFormat="1" ht="11.25">
      <c r="B149" s="201"/>
      <c r="C149" s="202"/>
      <c r="D149" s="203" t="s">
        <v>139</v>
      </c>
      <c r="E149" s="204" t="s">
        <v>1</v>
      </c>
      <c r="F149" s="205" t="s">
        <v>186</v>
      </c>
      <c r="G149" s="202"/>
      <c r="H149" s="206">
        <v>1375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139</v>
      </c>
      <c r="AU149" s="212" t="s">
        <v>91</v>
      </c>
      <c r="AV149" s="13" t="s">
        <v>91</v>
      </c>
      <c r="AW149" s="13" t="s">
        <v>38</v>
      </c>
      <c r="AX149" s="13" t="s">
        <v>89</v>
      </c>
      <c r="AY149" s="212" t="s">
        <v>130</v>
      </c>
    </row>
    <row r="150" spans="1:65" s="2" customFormat="1" ht="16.5" customHeight="1">
      <c r="A150" s="34"/>
      <c r="B150" s="35"/>
      <c r="C150" s="188" t="s">
        <v>187</v>
      </c>
      <c r="D150" s="188" t="s">
        <v>132</v>
      </c>
      <c r="E150" s="189" t="s">
        <v>188</v>
      </c>
      <c r="F150" s="190" t="s">
        <v>189</v>
      </c>
      <c r="G150" s="191" t="s">
        <v>190</v>
      </c>
      <c r="H150" s="192">
        <v>12.968</v>
      </c>
      <c r="I150" s="193"/>
      <c r="J150" s="194">
        <f>ROUND(I150*H150,2)</f>
        <v>0</v>
      </c>
      <c r="K150" s="190" t="s">
        <v>136</v>
      </c>
      <c r="L150" s="39"/>
      <c r="M150" s="195" t="s">
        <v>1</v>
      </c>
      <c r="N150" s="196" t="s">
        <v>46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137</v>
      </c>
      <c r="AT150" s="199" t="s">
        <v>132</v>
      </c>
      <c r="AU150" s="199" t="s">
        <v>91</v>
      </c>
      <c r="AY150" s="16" t="s">
        <v>130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137</v>
      </c>
      <c r="BM150" s="199" t="s">
        <v>191</v>
      </c>
    </row>
    <row r="151" spans="1:65" s="13" customFormat="1" ht="11.25">
      <c r="B151" s="201"/>
      <c r="C151" s="202"/>
      <c r="D151" s="203" t="s">
        <v>139</v>
      </c>
      <c r="E151" s="204" t="s">
        <v>1</v>
      </c>
      <c r="F151" s="205" t="s">
        <v>192</v>
      </c>
      <c r="G151" s="202"/>
      <c r="H151" s="206">
        <v>12.968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139</v>
      </c>
      <c r="AU151" s="212" t="s">
        <v>91</v>
      </c>
      <c r="AV151" s="13" t="s">
        <v>91</v>
      </c>
      <c r="AW151" s="13" t="s">
        <v>38</v>
      </c>
      <c r="AX151" s="13" t="s">
        <v>89</v>
      </c>
      <c r="AY151" s="212" t="s">
        <v>130</v>
      </c>
    </row>
    <row r="152" spans="1:65" s="2" customFormat="1" ht="16.5" customHeight="1">
      <c r="A152" s="34"/>
      <c r="B152" s="35"/>
      <c r="C152" s="188" t="s">
        <v>8</v>
      </c>
      <c r="D152" s="188" t="s">
        <v>132</v>
      </c>
      <c r="E152" s="189" t="s">
        <v>193</v>
      </c>
      <c r="F152" s="190" t="s">
        <v>194</v>
      </c>
      <c r="G152" s="191" t="s">
        <v>190</v>
      </c>
      <c r="H152" s="192">
        <v>45.6</v>
      </c>
      <c r="I152" s="193"/>
      <c r="J152" s="194">
        <f>ROUND(I152*H152,2)</f>
        <v>0</v>
      </c>
      <c r="K152" s="190" t="s">
        <v>136</v>
      </c>
      <c r="L152" s="39"/>
      <c r="M152" s="195" t="s">
        <v>1</v>
      </c>
      <c r="N152" s="196" t="s">
        <v>46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137</v>
      </c>
      <c r="AT152" s="199" t="s">
        <v>132</v>
      </c>
      <c r="AU152" s="199" t="s">
        <v>91</v>
      </c>
      <c r="AY152" s="16" t="s">
        <v>130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137</v>
      </c>
      <c r="BM152" s="199" t="s">
        <v>195</v>
      </c>
    </row>
    <row r="153" spans="1:65" s="13" customFormat="1" ht="11.25">
      <c r="B153" s="201"/>
      <c r="C153" s="202"/>
      <c r="D153" s="203" t="s">
        <v>139</v>
      </c>
      <c r="E153" s="204" t="s">
        <v>1</v>
      </c>
      <c r="F153" s="205" t="s">
        <v>196</v>
      </c>
      <c r="G153" s="202"/>
      <c r="H153" s="206">
        <v>45.6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139</v>
      </c>
      <c r="AU153" s="212" t="s">
        <v>91</v>
      </c>
      <c r="AV153" s="13" t="s">
        <v>91</v>
      </c>
      <c r="AW153" s="13" t="s">
        <v>38</v>
      </c>
      <c r="AX153" s="13" t="s">
        <v>89</v>
      </c>
      <c r="AY153" s="212" t="s">
        <v>130</v>
      </c>
    </row>
    <row r="154" spans="1:65" s="2" customFormat="1" ht="21.75" customHeight="1">
      <c r="A154" s="34"/>
      <c r="B154" s="35"/>
      <c r="C154" s="188" t="s">
        <v>197</v>
      </c>
      <c r="D154" s="188" t="s">
        <v>132</v>
      </c>
      <c r="E154" s="189" t="s">
        <v>198</v>
      </c>
      <c r="F154" s="190" t="s">
        <v>199</v>
      </c>
      <c r="G154" s="191" t="s">
        <v>190</v>
      </c>
      <c r="H154" s="192">
        <v>1734.37</v>
      </c>
      <c r="I154" s="193"/>
      <c r="J154" s="194">
        <f>ROUND(I154*H154,2)</f>
        <v>0</v>
      </c>
      <c r="K154" s="190" t="s">
        <v>136</v>
      </c>
      <c r="L154" s="39"/>
      <c r="M154" s="195" t="s">
        <v>1</v>
      </c>
      <c r="N154" s="196" t="s">
        <v>46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137</v>
      </c>
      <c r="AT154" s="199" t="s">
        <v>132</v>
      </c>
      <c r="AU154" s="199" t="s">
        <v>91</v>
      </c>
      <c r="AY154" s="16" t="s">
        <v>130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137</v>
      </c>
      <c r="BM154" s="199" t="s">
        <v>200</v>
      </c>
    </row>
    <row r="155" spans="1:65" s="13" customFormat="1" ht="11.25">
      <c r="B155" s="201"/>
      <c r="C155" s="202"/>
      <c r="D155" s="203" t="s">
        <v>139</v>
      </c>
      <c r="E155" s="204" t="s">
        <v>1</v>
      </c>
      <c r="F155" s="205" t="s">
        <v>201</v>
      </c>
      <c r="G155" s="202"/>
      <c r="H155" s="206">
        <v>1734.37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139</v>
      </c>
      <c r="AU155" s="212" t="s">
        <v>91</v>
      </c>
      <c r="AV155" s="13" t="s">
        <v>91</v>
      </c>
      <c r="AW155" s="13" t="s">
        <v>38</v>
      </c>
      <c r="AX155" s="13" t="s">
        <v>89</v>
      </c>
      <c r="AY155" s="212" t="s">
        <v>130</v>
      </c>
    </row>
    <row r="156" spans="1:65" s="2" customFormat="1" ht="16.5" customHeight="1">
      <c r="A156" s="34"/>
      <c r="B156" s="35"/>
      <c r="C156" s="188" t="s">
        <v>202</v>
      </c>
      <c r="D156" s="188" t="s">
        <v>132</v>
      </c>
      <c r="E156" s="189" t="s">
        <v>203</v>
      </c>
      <c r="F156" s="190" t="s">
        <v>204</v>
      </c>
      <c r="G156" s="191" t="s">
        <v>149</v>
      </c>
      <c r="H156" s="192">
        <v>4361.78</v>
      </c>
      <c r="I156" s="193"/>
      <c r="J156" s="194">
        <f>ROUND(I156*H156,2)</f>
        <v>0</v>
      </c>
      <c r="K156" s="190" t="s">
        <v>136</v>
      </c>
      <c r="L156" s="39"/>
      <c r="M156" s="195" t="s">
        <v>1</v>
      </c>
      <c r="N156" s="196" t="s">
        <v>46</v>
      </c>
      <c r="O156" s="71"/>
      <c r="P156" s="197">
        <f>O156*H156</f>
        <v>0</v>
      </c>
      <c r="Q156" s="197">
        <v>8.4000000000000003E-4</v>
      </c>
      <c r="R156" s="197">
        <f>Q156*H156</f>
        <v>3.6638951999999998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137</v>
      </c>
      <c r="AT156" s="199" t="s">
        <v>132</v>
      </c>
      <c r="AU156" s="199" t="s">
        <v>91</v>
      </c>
      <c r="AY156" s="16" t="s">
        <v>130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137</v>
      </c>
      <c r="BM156" s="199" t="s">
        <v>205</v>
      </c>
    </row>
    <row r="157" spans="1:65" s="13" customFormat="1" ht="11.25">
      <c r="B157" s="201"/>
      <c r="C157" s="202"/>
      <c r="D157" s="203" t="s">
        <v>139</v>
      </c>
      <c r="E157" s="204" t="s">
        <v>1</v>
      </c>
      <c r="F157" s="205" t="s">
        <v>206</v>
      </c>
      <c r="G157" s="202"/>
      <c r="H157" s="206">
        <v>4361.78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139</v>
      </c>
      <c r="AU157" s="212" t="s">
        <v>91</v>
      </c>
      <c r="AV157" s="13" t="s">
        <v>91</v>
      </c>
      <c r="AW157" s="13" t="s">
        <v>38</v>
      </c>
      <c r="AX157" s="13" t="s">
        <v>89</v>
      </c>
      <c r="AY157" s="212" t="s">
        <v>130</v>
      </c>
    </row>
    <row r="158" spans="1:65" s="2" customFormat="1" ht="16.5" customHeight="1">
      <c r="A158" s="34"/>
      <c r="B158" s="35"/>
      <c r="C158" s="188" t="s">
        <v>207</v>
      </c>
      <c r="D158" s="188" t="s">
        <v>132</v>
      </c>
      <c r="E158" s="189" t="s">
        <v>208</v>
      </c>
      <c r="F158" s="190" t="s">
        <v>209</v>
      </c>
      <c r="G158" s="191" t="s">
        <v>149</v>
      </c>
      <c r="H158" s="192">
        <v>117.38</v>
      </c>
      <c r="I158" s="193"/>
      <c r="J158" s="194">
        <f>ROUND(I158*H158,2)</f>
        <v>0</v>
      </c>
      <c r="K158" s="190" t="s">
        <v>136</v>
      </c>
      <c r="L158" s="39"/>
      <c r="M158" s="195" t="s">
        <v>1</v>
      </c>
      <c r="N158" s="196" t="s">
        <v>46</v>
      </c>
      <c r="O158" s="71"/>
      <c r="P158" s="197">
        <f>O158*H158</f>
        <v>0</v>
      </c>
      <c r="Q158" s="197">
        <v>8.4999999999999995E-4</v>
      </c>
      <c r="R158" s="197">
        <f>Q158*H158</f>
        <v>9.9772999999999987E-2</v>
      </c>
      <c r="S158" s="197">
        <v>0</v>
      </c>
      <c r="T158" s="19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137</v>
      </c>
      <c r="AT158" s="199" t="s">
        <v>132</v>
      </c>
      <c r="AU158" s="199" t="s">
        <v>91</v>
      </c>
      <c r="AY158" s="16" t="s">
        <v>130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137</v>
      </c>
      <c r="BM158" s="199" t="s">
        <v>210</v>
      </c>
    </row>
    <row r="159" spans="1:65" s="13" customFormat="1" ht="11.25">
      <c r="B159" s="201"/>
      <c r="C159" s="202"/>
      <c r="D159" s="203" t="s">
        <v>139</v>
      </c>
      <c r="E159" s="204" t="s">
        <v>1</v>
      </c>
      <c r="F159" s="205" t="s">
        <v>211</v>
      </c>
      <c r="G159" s="202"/>
      <c r="H159" s="206">
        <v>117.38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139</v>
      </c>
      <c r="AU159" s="212" t="s">
        <v>91</v>
      </c>
      <c r="AV159" s="13" t="s">
        <v>91</v>
      </c>
      <c r="AW159" s="13" t="s">
        <v>38</v>
      </c>
      <c r="AX159" s="13" t="s">
        <v>89</v>
      </c>
      <c r="AY159" s="212" t="s">
        <v>130</v>
      </c>
    </row>
    <row r="160" spans="1:65" s="2" customFormat="1" ht="16.5" customHeight="1">
      <c r="A160" s="34"/>
      <c r="B160" s="35"/>
      <c r="C160" s="188" t="s">
        <v>212</v>
      </c>
      <c r="D160" s="188" t="s">
        <v>132</v>
      </c>
      <c r="E160" s="189" t="s">
        <v>213</v>
      </c>
      <c r="F160" s="190" t="s">
        <v>214</v>
      </c>
      <c r="G160" s="191" t="s">
        <v>149</v>
      </c>
      <c r="H160" s="192">
        <v>4361.78</v>
      </c>
      <c r="I160" s="193"/>
      <c r="J160" s="194">
        <f>ROUND(I160*H160,2)</f>
        <v>0</v>
      </c>
      <c r="K160" s="190" t="s">
        <v>136</v>
      </c>
      <c r="L160" s="39"/>
      <c r="M160" s="195" t="s">
        <v>1</v>
      </c>
      <c r="N160" s="196" t="s">
        <v>46</v>
      </c>
      <c r="O160" s="71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137</v>
      </c>
      <c r="AT160" s="199" t="s">
        <v>132</v>
      </c>
      <c r="AU160" s="199" t="s">
        <v>91</v>
      </c>
      <c r="AY160" s="16" t="s">
        <v>130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137</v>
      </c>
      <c r="BM160" s="199" t="s">
        <v>215</v>
      </c>
    </row>
    <row r="161" spans="1:65" s="13" customFormat="1" ht="11.25">
      <c r="B161" s="201"/>
      <c r="C161" s="202"/>
      <c r="D161" s="203" t="s">
        <v>139</v>
      </c>
      <c r="E161" s="204" t="s">
        <v>1</v>
      </c>
      <c r="F161" s="205" t="s">
        <v>206</v>
      </c>
      <c r="G161" s="202"/>
      <c r="H161" s="206">
        <v>4361.78</v>
      </c>
      <c r="I161" s="207"/>
      <c r="J161" s="202"/>
      <c r="K161" s="202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139</v>
      </c>
      <c r="AU161" s="212" t="s">
        <v>91</v>
      </c>
      <c r="AV161" s="13" t="s">
        <v>91</v>
      </c>
      <c r="AW161" s="13" t="s">
        <v>38</v>
      </c>
      <c r="AX161" s="13" t="s">
        <v>89</v>
      </c>
      <c r="AY161" s="212" t="s">
        <v>130</v>
      </c>
    </row>
    <row r="162" spans="1:65" s="2" customFormat="1" ht="16.5" customHeight="1">
      <c r="A162" s="34"/>
      <c r="B162" s="35"/>
      <c r="C162" s="188" t="s">
        <v>216</v>
      </c>
      <c r="D162" s="188" t="s">
        <v>132</v>
      </c>
      <c r="E162" s="189" t="s">
        <v>217</v>
      </c>
      <c r="F162" s="190" t="s">
        <v>218</v>
      </c>
      <c r="G162" s="191" t="s">
        <v>149</v>
      </c>
      <c r="H162" s="192">
        <v>117.38</v>
      </c>
      <c r="I162" s="193"/>
      <c r="J162" s="194">
        <f>ROUND(I162*H162,2)</f>
        <v>0</v>
      </c>
      <c r="K162" s="190" t="s">
        <v>136</v>
      </c>
      <c r="L162" s="39"/>
      <c r="M162" s="195" t="s">
        <v>1</v>
      </c>
      <c r="N162" s="196" t="s">
        <v>46</v>
      </c>
      <c r="O162" s="71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137</v>
      </c>
      <c r="AT162" s="199" t="s">
        <v>132</v>
      </c>
      <c r="AU162" s="199" t="s">
        <v>91</v>
      </c>
      <c r="AY162" s="16" t="s">
        <v>130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137</v>
      </c>
      <c r="BM162" s="199" t="s">
        <v>219</v>
      </c>
    </row>
    <row r="163" spans="1:65" s="13" customFormat="1" ht="11.25">
      <c r="B163" s="201"/>
      <c r="C163" s="202"/>
      <c r="D163" s="203" t="s">
        <v>139</v>
      </c>
      <c r="E163" s="204" t="s">
        <v>1</v>
      </c>
      <c r="F163" s="205" t="s">
        <v>211</v>
      </c>
      <c r="G163" s="202"/>
      <c r="H163" s="206">
        <v>117.38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139</v>
      </c>
      <c r="AU163" s="212" t="s">
        <v>91</v>
      </c>
      <c r="AV163" s="13" t="s">
        <v>91</v>
      </c>
      <c r="AW163" s="13" t="s">
        <v>38</v>
      </c>
      <c r="AX163" s="13" t="s">
        <v>89</v>
      </c>
      <c r="AY163" s="212" t="s">
        <v>130</v>
      </c>
    </row>
    <row r="164" spans="1:65" s="2" customFormat="1" ht="21.75" customHeight="1">
      <c r="A164" s="34"/>
      <c r="B164" s="35"/>
      <c r="C164" s="188" t="s">
        <v>220</v>
      </c>
      <c r="D164" s="188" t="s">
        <v>132</v>
      </c>
      <c r="E164" s="189" t="s">
        <v>221</v>
      </c>
      <c r="F164" s="190" t="s">
        <v>222</v>
      </c>
      <c r="G164" s="191" t="s">
        <v>190</v>
      </c>
      <c r="H164" s="192">
        <v>1100</v>
      </c>
      <c r="I164" s="193"/>
      <c r="J164" s="194">
        <f>ROUND(I164*H164,2)</f>
        <v>0</v>
      </c>
      <c r="K164" s="190" t="s">
        <v>136</v>
      </c>
      <c r="L164" s="39"/>
      <c r="M164" s="195" t="s">
        <v>1</v>
      </c>
      <c r="N164" s="196" t="s">
        <v>46</v>
      </c>
      <c r="O164" s="71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137</v>
      </c>
      <c r="AT164" s="199" t="s">
        <v>132</v>
      </c>
      <c r="AU164" s="199" t="s">
        <v>91</v>
      </c>
      <c r="AY164" s="16" t="s">
        <v>130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137</v>
      </c>
      <c r="BM164" s="199" t="s">
        <v>223</v>
      </c>
    </row>
    <row r="165" spans="1:65" s="13" customFormat="1" ht="22.5">
      <c r="B165" s="201"/>
      <c r="C165" s="202"/>
      <c r="D165" s="203" t="s">
        <v>139</v>
      </c>
      <c r="E165" s="204" t="s">
        <v>1</v>
      </c>
      <c r="F165" s="205" t="s">
        <v>224</v>
      </c>
      <c r="G165" s="202"/>
      <c r="H165" s="206">
        <v>1100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139</v>
      </c>
      <c r="AU165" s="212" t="s">
        <v>91</v>
      </c>
      <c r="AV165" s="13" t="s">
        <v>91</v>
      </c>
      <c r="AW165" s="13" t="s">
        <v>38</v>
      </c>
      <c r="AX165" s="13" t="s">
        <v>89</v>
      </c>
      <c r="AY165" s="212" t="s">
        <v>130</v>
      </c>
    </row>
    <row r="166" spans="1:65" s="2" customFormat="1" ht="24.2" customHeight="1">
      <c r="A166" s="34"/>
      <c r="B166" s="35"/>
      <c r="C166" s="188" t="s">
        <v>225</v>
      </c>
      <c r="D166" s="188" t="s">
        <v>132</v>
      </c>
      <c r="E166" s="189" t="s">
        <v>226</v>
      </c>
      <c r="F166" s="190" t="s">
        <v>227</v>
      </c>
      <c r="G166" s="191" t="s">
        <v>190</v>
      </c>
      <c r="H166" s="192">
        <v>1419.14</v>
      </c>
      <c r="I166" s="193"/>
      <c r="J166" s="194">
        <f>ROUND(I166*H166,2)</f>
        <v>0</v>
      </c>
      <c r="K166" s="190" t="s">
        <v>136</v>
      </c>
      <c r="L166" s="39"/>
      <c r="M166" s="195" t="s">
        <v>1</v>
      </c>
      <c r="N166" s="196" t="s">
        <v>46</v>
      </c>
      <c r="O166" s="71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137</v>
      </c>
      <c r="AT166" s="199" t="s">
        <v>132</v>
      </c>
      <c r="AU166" s="199" t="s">
        <v>91</v>
      </c>
      <c r="AY166" s="16" t="s">
        <v>130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137</v>
      </c>
      <c r="BM166" s="199" t="s">
        <v>228</v>
      </c>
    </row>
    <row r="167" spans="1:65" s="13" customFormat="1" ht="11.25">
      <c r="B167" s="201"/>
      <c r="C167" s="202"/>
      <c r="D167" s="203" t="s">
        <v>139</v>
      </c>
      <c r="E167" s="204" t="s">
        <v>1</v>
      </c>
      <c r="F167" s="205" t="s">
        <v>229</v>
      </c>
      <c r="G167" s="202"/>
      <c r="H167" s="206">
        <v>1419.14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139</v>
      </c>
      <c r="AU167" s="212" t="s">
        <v>91</v>
      </c>
      <c r="AV167" s="13" t="s">
        <v>91</v>
      </c>
      <c r="AW167" s="13" t="s">
        <v>38</v>
      </c>
      <c r="AX167" s="13" t="s">
        <v>89</v>
      </c>
      <c r="AY167" s="212" t="s">
        <v>130</v>
      </c>
    </row>
    <row r="168" spans="1:65" s="2" customFormat="1" ht="24.2" customHeight="1">
      <c r="A168" s="34"/>
      <c r="B168" s="35"/>
      <c r="C168" s="188" t="s">
        <v>230</v>
      </c>
      <c r="D168" s="188" t="s">
        <v>132</v>
      </c>
      <c r="E168" s="189" t="s">
        <v>231</v>
      </c>
      <c r="F168" s="190" t="s">
        <v>232</v>
      </c>
      <c r="G168" s="191" t="s">
        <v>190</v>
      </c>
      <c r="H168" s="192">
        <v>1070.4000000000001</v>
      </c>
      <c r="I168" s="193"/>
      <c r="J168" s="194">
        <f>ROUND(I168*H168,2)</f>
        <v>0</v>
      </c>
      <c r="K168" s="190" t="s">
        <v>136</v>
      </c>
      <c r="L168" s="39"/>
      <c r="M168" s="195" t="s">
        <v>1</v>
      </c>
      <c r="N168" s="196" t="s">
        <v>46</v>
      </c>
      <c r="O168" s="71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137</v>
      </c>
      <c r="AT168" s="199" t="s">
        <v>132</v>
      </c>
      <c r="AU168" s="199" t="s">
        <v>91</v>
      </c>
      <c r="AY168" s="16" t="s">
        <v>130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137</v>
      </c>
      <c r="BM168" s="199" t="s">
        <v>233</v>
      </c>
    </row>
    <row r="169" spans="1:65" s="13" customFormat="1" ht="11.25">
      <c r="B169" s="201"/>
      <c r="C169" s="202"/>
      <c r="D169" s="203" t="s">
        <v>139</v>
      </c>
      <c r="E169" s="204" t="s">
        <v>1</v>
      </c>
      <c r="F169" s="205" t="s">
        <v>234</v>
      </c>
      <c r="G169" s="202"/>
      <c r="H169" s="206">
        <v>123.8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139</v>
      </c>
      <c r="AU169" s="212" t="s">
        <v>91</v>
      </c>
      <c r="AV169" s="13" t="s">
        <v>91</v>
      </c>
      <c r="AW169" s="13" t="s">
        <v>38</v>
      </c>
      <c r="AX169" s="13" t="s">
        <v>81</v>
      </c>
      <c r="AY169" s="212" t="s">
        <v>130</v>
      </c>
    </row>
    <row r="170" spans="1:65" s="13" customFormat="1" ht="11.25">
      <c r="B170" s="201"/>
      <c r="C170" s="202"/>
      <c r="D170" s="203" t="s">
        <v>139</v>
      </c>
      <c r="E170" s="204" t="s">
        <v>1</v>
      </c>
      <c r="F170" s="205" t="s">
        <v>235</v>
      </c>
      <c r="G170" s="202"/>
      <c r="H170" s="206">
        <v>752.42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139</v>
      </c>
      <c r="AU170" s="212" t="s">
        <v>91</v>
      </c>
      <c r="AV170" s="13" t="s">
        <v>91</v>
      </c>
      <c r="AW170" s="13" t="s">
        <v>38</v>
      </c>
      <c r="AX170" s="13" t="s">
        <v>81</v>
      </c>
      <c r="AY170" s="212" t="s">
        <v>130</v>
      </c>
    </row>
    <row r="171" spans="1:65" s="13" customFormat="1" ht="11.25">
      <c r="B171" s="201"/>
      <c r="C171" s="202"/>
      <c r="D171" s="203" t="s">
        <v>139</v>
      </c>
      <c r="E171" s="204" t="s">
        <v>1</v>
      </c>
      <c r="F171" s="205" t="s">
        <v>236</v>
      </c>
      <c r="G171" s="202"/>
      <c r="H171" s="206">
        <v>114.18</v>
      </c>
      <c r="I171" s="207"/>
      <c r="J171" s="202"/>
      <c r="K171" s="202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139</v>
      </c>
      <c r="AU171" s="212" t="s">
        <v>91</v>
      </c>
      <c r="AV171" s="13" t="s">
        <v>91</v>
      </c>
      <c r="AW171" s="13" t="s">
        <v>38</v>
      </c>
      <c r="AX171" s="13" t="s">
        <v>81</v>
      </c>
      <c r="AY171" s="212" t="s">
        <v>130</v>
      </c>
    </row>
    <row r="172" spans="1:65" s="13" customFormat="1" ht="11.25">
      <c r="B172" s="201"/>
      <c r="C172" s="202"/>
      <c r="D172" s="203" t="s">
        <v>139</v>
      </c>
      <c r="E172" s="204" t="s">
        <v>1</v>
      </c>
      <c r="F172" s="205" t="s">
        <v>237</v>
      </c>
      <c r="G172" s="202"/>
      <c r="H172" s="206">
        <v>80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139</v>
      </c>
      <c r="AU172" s="212" t="s">
        <v>91</v>
      </c>
      <c r="AV172" s="13" t="s">
        <v>91</v>
      </c>
      <c r="AW172" s="13" t="s">
        <v>38</v>
      </c>
      <c r="AX172" s="13" t="s">
        <v>81</v>
      </c>
      <c r="AY172" s="212" t="s">
        <v>130</v>
      </c>
    </row>
    <row r="173" spans="1:65" s="14" customFormat="1" ht="11.25">
      <c r="B173" s="213"/>
      <c r="C173" s="214"/>
      <c r="D173" s="203" t="s">
        <v>139</v>
      </c>
      <c r="E173" s="215" t="s">
        <v>1</v>
      </c>
      <c r="F173" s="216" t="s">
        <v>238</v>
      </c>
      <c r="G173" s="214"/>
      <c r="H173" s="217">
        <v>1070.3999999999999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139</v>
      </c>
      <c r="AU173" s="223" t="s">
        <v>91</v>
      </c>
      <c r="AV173" s="14" t="s">
        <v>137</v>
      </c>
      <c r="AW173" s="14" t="s">
        <v>38</v>
      </c>
      <c r="AX173" s="14" t="s">
        <v>89</v>
      </c>
      <c r="AY173" s="223" t="s">
        <v>130</v>
      </c>
    </row>
    <row r="174" spans="1:65" s="2" customFormat="1" ht="24.2" customHeight="1">
      <c r="A174" s="34"/>
      <c r="B174" s="35"/>
      <c r="C174" s="188" t="s">
        <v>7</v>
      </c>
      <c r="D174" s="188" t="s">
        <v>132</v>
      </c>
      <c r="E174" s="189" t="s">
        <v>239</v>
      </c>
      <c r="F174" s="190" t="s">
        <v>240</v>
      </c>
      <c r="G174" s="191" t="s">
        <v>190</v>
      </c>
      <c r="H174" s="192">
        <v>5352</v>
      </c>
      <c r="I174" s="193"/>
      <c r="J174" s="194">
        <f>ROUND(I174*H174,2)</f>
        <v>0</v>
      </c>
      <c r="K174" s="190" t="s">
        <v>136</v>
      </c>
      <c r="L174" s="39"/>
      <c r="M174" s="195" t="s">
        <v>1</v>
      </c>
      <c r="N174" s="196" t="s">
        <v>46</v>
      </c>
      <c r="O174" s="71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137</v>
      </c>
      <c r="AT174" s="199" t="s">
        <v>132</v>
      </c>
      <c r="AU174" s="199" t="s">
        <v>91</v>
      </c>
      <c r="AY174" s="16" t="s">
        <v>130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137</v>
      </c>
      <c r="BM174" s="199" t="s">
        <v>241</v>
      </c>
    </row>
    <row r="175" spans="1:65" s="13" customFormat="1" ht="11.25">
      <c r="B175" s="201"/>
      <c r="C175" s="202"/>
      <c r="D175" s="203" t="s">
        <v>139</v>
      </c>
      <c r="E175" s="204" t="s">
        <v>1</v>
      </c>
      <c r="F175" s="205" t="s">
        <v>242</v>
      </c>
      <c r="G175" s="202"/>
      <c r="H175" s="206">
        <v>5352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139</v>
      </c>
      <c r="AU175" s="212" t="s">
        <v>91</v>
      </c>
      <c r="AV175" s="13" t="s">
        <v>91</v>
      </c>
      <c r="AW175" s="13" t="s">
        <v>38</v>
      </c>
      <c r="AX175" s="13" t="s">
        <v>89</v>
      </c>
      <c r="AY175" s="212" t="s">
        <v>130</v>
      </c>
    </row>
    <row r="176" spans="1:65" s="2" customFormat="1" ht="16.5" customHeight="1">
      <c r="A176" s="34"/>
      <c r="B176" s="35"/>
      <c r="C176" s="188" t="s">
        <v>243</v>
      </c>
      <c r="D176" s="188" t="s">
        <v>132</v>
      </c>
      <c r="E176" s="189" t="s">
        <v>244</v>
      </c>
      <c r="F176" s="190" t="s">
        <v>245</v>
      </c>
      <c r="G176" s="191" t="s">
        <v>190</v>
      </c>
      <c r="H176" s="192">
        <v>1809.57</v>
      </c>
      <c r="I176" s="193"/>
      <c r="J176" s="194">
        <f>ROUND(I176*H176,2)</f>
        <v>0</v>
      </c>
      <c r="K176" s="190" t="s">
        <v>136</v>
      </c>
      <c r="L176" s="39"/>
      <c r="M176" s="195" t="s">
        <v>1</v>
      </c>
      <c r="N176" s="196" t="s">
        <v>46</v>
      </c>
      <c r="O176" s="71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137</v>
      </c>
      <c r="AT176" s="199" t="s">
        <v>132</v>
      </c>
      <c r="AU176" s="199" t="s">
        <v>91</v>
      </c>
      <c r="AY176" s="16" t="s">
        <v>130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137</v>
      </c>
      <c r="BM176" s="199" t="s">
        <v>246</v>
      </c>
    </row>
    <row r="177" spans="1:65" s="13" customFormat="1" ht="11.25">
      <c r="B177" s="201"/>
      <c r="C177" s="202"/>
      <c r="D177" s="203" t="s">
        <v>139</v>
      </c>
      <c r="E177" s="204" t="s">
        <v>1</v>
      </c>
      <c r="F177" s="205" t="s">
        <v>247</v>
      </c>
      <c r="G177" s="202"/>
      <c r="H177" s="206">
        <v>709.57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139</v>
      </c>
      <c r="AU177" s="212" t="s">
        <v>91</v>
      </c>
      <c r="AV177" s="13" t="s">
        <v>91</v>
      </c>
      <c r="AW177" s="13" t="s">
        <v>38</v>
      </c>
      <c r="AX177" s="13" t="s">
        <v>81</v>
      </c>
      <c r="AY177" s="212" t="s">
        <v>130</v>
      </c>
    </row>
    <row r="178" spans="1:65" s="13" customFormat="1" ht="11.25">
      <c r="B178" s="201"/>
      <c r="C178" s="202"/>
      <c r="D178" s="203" t="s">
        <v>139</v>
      </c>
      <c r="E178" s="204" t="s">
        <v>1</v>
      </c>
      <c r="F178" s="205" t="s">
        <v>248</v>
      </c>
      <c r="G178" s="202"/>
      <c r="H178" s="206">
        <v>1100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139</v>
      </c>
      <c r="AU178" s="212" t="s">
        <v>91</v>
      </c>
      <c r="AV178" s="13" t="s">
        <v>91</v>
      </c>
      <c r="AW178" s="13" t="s">
        <v>38</v>
      </c>
      <c r="AX178" s="13" t="s">
        <v>81</v>
      </c>
      <c r="AY178" s="212" t="s">
        <v>130</v>
      </c>
    </row>
    <row r="179" spans="1:65" s="14" customFormat="1" ht="11.25">
      <c r="B179" s="213"/>
      <c r="C179" s="214"/>
      <c r="D179" s="203" t="s">
        <v>139</v>
      </c>
      <c r="E179" s="215" t="s">
        <v>1</v>
      </c>
      <c r="F179" s="216" t="s">
        <v>238</v>
      </c>
      <c r="G179" s="214"/>
      <c r="H179" s="217">
        <v>1809.5700000000002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139</v>
      </c>
      <c r="AU179" s="223" t="s">
        <v>91</v>
      </c>
      <c r="AV179" s="14" t="s">
        <v>137</v>
      </c>
      <c r="AW179" s="14" t="s">
        <v>38</v>
      </c>
      <c r="AX179" s="14" t="s">
        <v>89</v>
      </c>
      <c r="AY179" s="223" t="s">
        <v>130</v>
      </c>
    </row>
    <row r="180" spans="1:65" s="2" customFormat="1" ht="16.5" customHeight="1">
      <c r="A180" s="34"/>
      <c r="B180" s="35"/>
      <c r="C180" s="188" t="s">
        <v>249</v>
      </c>
      <c r="D180" s="188" t="s">
        <v>132</v>
      </c>
      <c r="E180" s="189" t="s">
        <v>250</v>
      </c>
      <c r="F180" s="190" t="s">
        <v>251</v>
      </c>
      <c r="G180" s="191" t="s">
        <v>252</v>
      </c>
      <c r="H180" s="192">
        <v>2140.8000000000002</v>
      </c>
      <c r="I180" s="193"/>
      <c r="J180" s="194">
        <f>ROUND(I180*H180,2)</f>
        <v>0</v>
      </c>
      <c r="K180" s="190" t="s">
        <v>136</v>
      </c>
      <c r="L180" s="39"/>
      <c r="M180" s="195" t="s">
        <v>1</v>
      </c>
      <c r="N180" s="196" t="s">
        <v>46</v>
      </c>
      <c r="O180" s="71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137</v>
      </c>
      <c r="AT180" s="199" t="s">
        <v>132</v>
      </c>
      <c r="AU180" s="199" t="s">
        <v>91</v>
      </c>
      <c r="AY180" s="16" t="s">
        <v>130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137</v>
      </c>
      <c r="BM180" s="199" t="s">
        <v>253</v>
      </c>
    </row>
    <row r="181" spans="1:65" s="13" customFormat="1" ht="11.25">
      <c r="B181" s="201"/>
      <c r="C181" s="202"/>
      <c r="D181" s="203" t="s">
        <v>139</v>
      </c>
      <c r="E181" s="204" t="s">
        <v>1</v>
      </c>
      <c r="F181" s="205" t="s">
        <v>254</v>
      </c>
      <c r="G181" s="202"/>
      <c r="H181" s="206">
        <v>2140.8000000000002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139</v>
      </c>
      <c r="AU181" s="212" t="s">
        <v>91</v>
      </c>
      <c r="AV181" s="13" t="s">
        <v>91</v>
      </c>
      <c r="AW181" s="13" t="s">
        <v>38</v>
      </c>
      <c r="AX181" s="13" t="s">
        <v>89</v>
      </c>
      <c r="AY181" s="212" t="s">
        <v>130</v>
      </c>
    </row>
    <row r="182" spans="1:65" s="2" customFormat="1" ht="16.5" customHeight="1">
      <c r="A182" s="34"/>
      <c r="B182" s="35"/>
      <c r="C182" s="188" t="s">
        <v>255</v>
      </c>
      <c r="D182" s="188" t="s">
        <v>132</v>
      </c>
      <c r="E182" s="189" t="s">
        <v>256</v>
      </c>
      <c r="F182" s="190" t="s">
        <v>257</v>
      </c>
      <c r="G182" s="191" t="s">
        <v>190</v>
      </c>
      <c r="H182" s="192">
        <v>1259.07</v>
      </c>
      <c r="I182" s="193"/>
      <c r="J182" s="194">
        <f>ROUND(I182*H182,2)</f>
        <v>0</v>
      </c>
      <c r="K182" s="190" t="s">
        <v>136</v>
      </c>
      <c r="L182" s="39"/>
      <c r="M182" s="195" t="s">
        <v>1</v>
      </c>
      <c r="N182" s="196" t="s">
        <v>46</v>
      </c>
      <c r="O182" s="71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137</v>
      </c>
      <c r="AT182" s="199" t="s">
        <v>132</v>
      </c>
      <c r="AU182" s="199" t="s">
        <v>91</v>
      </c>
      <c r="AY182" s="16" t="s">
        <v>130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137</v>
      </c>
      <c r="BM182" s="199" t="s">
        <v>258</v>
      </c>
    </row>
    <row r="183" spans="1:65" s="13" customFormat="1" ht="11.25">
      <c r="B183" s="201"/>
      <c r="C183" s="202"/>
      <c r="D183" s="203" t="s">
        <v>139</v>
      </c>
      <c r="E183" s="204" t="s">
        <v>1</v>
      </c>
      <c r="F183" s="205" t="s">
        <v>259</v>
      </c>
      <c r="G183" s="202"/>
      <c r="H183" s="206">
        <v>709.07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139</v>
      </c>
      <c r="AU183" s="212" t="s">
        <v>91</v>
      </c>
      <c r="AV183" s="13" t="s">
        <v>91</v>
      </c>
      <c r="AW183" s="13" t="s">
        <v>38</v>
      </c>
      <c r="AX183" s="13" t="s">
        <v>81</v>
      </c>
      <c r="AY183" s="212" t="s">
        <v>130</v>
      </c>
    </row>
    <row r="184" spans="1:65" s="13" customFormat="1" ht="11.25">
      <c r="B184" s="201"/>
      <c r="C184" s="202"/>
      <c r="D184" s="203" t="s">
        <v>139</v>
      </c>
      <c r="E184" s="204" t="s">
        <v>1</v>
      </c>
      <c r="F184" s="205" t="s">
        <v>260</v>
      </c>
      <c r="G184" s="202"/>
      <c r="H184" s="206">
        <v>550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139</v>
      </c>
      <c r="AU184" s="212" t="s">
        <v>91</v>
      </c>
      <c r="AV184" s="13" t="s">
        <v>91</v>
      </c>
      <c r="AW184" s="13" t="s">
        <v>38</v>
      </c>
      <c r="AX184" s="13" t="s">
        <v>81</v>
      </c>
      <c r="AY184" s="212" t="s">
        <v>130</v>
      </c>
    </row>
    <row r="185" spans="1:65" s="14" customFormat="1" ht="11.25">
      <c r="B185" s="213"/>
      <c r="C185" s="214"/>
      <c r="D185" s="203" t="s">
        <v>139</v>
      </c>
      <c r="E185" s="215" t="s">
        <v>1</v>
      </c>
      <c r="F185" s="216" t="s">
        <v>238</v>
      </c>
      <c r="G185" s="214"/>
      <c r="H185" s="217">
        <v>1259.0700000000002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139</v>
      </c>
      <c r="AU185" s="223" t="s">
        <v>91</v>
      </c>
      <c r="AV185" s="14" t="s">
        <v>137</v>
      </c>
      <c r="AW185" s="14" t="s">
        <v>38</v>
      </c>
      <c r="AX185" s="14" t="s">
        <v>89</v>
      </c>
      <c r="AY185" s="223" t="s">
        <v>130</v>
      </c>
    </row>
    <row r="186" spans="1:65" s="2" customFormat="1" ht="16.5" customHeight="1">
      <c r="A186" s="34"/>
      <c r="B186" s="35"/>
      <c r="C186" s="188" t="s">
        <v>261</v>
      </c>
      <c r="D186" s="188" t="s">
        <v>132</v>
      </c>
      <c r="E186" s="189" t="s">
        <v>262</v>
      </c>
      <c r="F186" s="190" t="s">
        <v>263</v>
      </c>
      <c r="G186" s="191" t="s">
        <v>190</v>
      </c>
      <c r="H186" s="192">
        <v>789.57</v>
      </c>
      <c r="I186" s="193"/>
      <c r="J186" s="194">
        <f>ROUND(I186*H186,2)</f>
        <v>0</v>
      </c>
      <c r="K186" s="190" t="s">
        <v>136</v>
      </c>
      <c r="L186" s="39"/>
      <c r="M186" s="195" t="s">
        <v>1</v>
      </c>
      <c r="N186" s="196" t="s">
        <v>46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137</v>
      </c>
      <c r="AT186" s="199" t="s">
        <v>132</v>
      </c>
      <c r="AU186" s="199" t="s">
        <v>91</v>
      </c>
      <c r="AY186" s="16" t="s">
        <v>130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137</v>
      </c>
      <c r="BM186" s="199" t="s">
        <v>264</v>
      </c>
    </row>
    <row r="187" spans="1:65" s="13" customFormat="1" ht="11.25">
      <c r="B187" s="201"/>
      <c r="C187" s="202"/>
      <c r="D187" s="203" t="s">
        <v>139</v>
      </c>
      <c r="E187" s="204" t="s">
        <v>1</v>
      </c>
      <c r="F187" s="205" t="s">
        <v>265</v>
      </c>
      <c r="G187" s="202"/>
      <c r="H187" s="206">
        <v>789.57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139</v>
      </c>
      <c r="AU187" s="212" t="s">
        <v>91</v>
      </c>
      <c r="AV187" s="13" t="s">
        <v>91</v>
      </c>
      <c r="AW187" s="13" t="s">
        <v>38</v>
      </c>
      <c r="AX187" s="13" t="s">
        <v>89</v>
      </c>
      <c r="AY187" s="212" t="s">
        <v>130</v>
      </c>
    </row>
    <row r="188" spans="1:65" s="2" customFormat="1" ht="16.5" customHeight="1">
      <c r="A188" s="34"/>
      <c r="B188" s="35"/>
      <c r="C188" s="224" t="s">
        <v>266</v>
      </c>
      <c r="D188" s="224" t="s">
        <v>267</v>
      </c>
      <c r="E188" s="225" t="s">
        <v>268</v>
      </c>
      <c r="F188" s="226" t="s">
        <v>269</v>
      </c>
      <c r="G188" s="227" t="s">
        <v>252</v>
      </c>
      <c r="H188" s="228">
        <v>176</v>
      </c>
      <c r="I188" s="229"/>
      <c r="J188" s="230">
        <f>ROUND(I188*H188,2)</f>
        <v>0</v>
      </c>
      <c r="K188" s="226" t="s">
        <v>136</v>
      </c>
      <c r="L188" s="231"/>
      <c r="M188" s="232" t="s">
        <v>1</v>
      </c>
      <c r="N188" s="233" t="s">
        <v>46</v>
      </c>
      <c r="O188" s="71"/>
      <c r="P188" s="197">
        <f>O188*H188</f>
        <v>0</v>
      </c>
      <c r="Q188" s="197">
        <v>1</v>
      </c>
      <c r="R188" s="197">
        <f>Q188*H188</f>
        <v>176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173</v>
      </c>
      <c r="AT188" s="199" t="s">
        <v>267</v>
      </c>
      <c r="AU188" s="199" t="s">
        <v>91</v>
      </c>
      <c r="AY188" s="16" t="s">
        <v>130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6" t="s">
        <v>89</v>
      </c>
      <c r="BK188" s="200">
        <f>ROUND(I188*H188,2)</f>
        <v>0</v>
      </c>
      <c r="BL188" s="16" t="s">
        <v>137</v>
      </c>
      <c r="BM188" s="199" t="s">
        <v>270</v>
      </c>
    </row>
    <row r="189" spans="1:65" s="13" customFormat="1" ht="11.25">
      <c r="B189" s="201"/>
      <c r="C189" s="202"/>
      <c r="D189" s="203" t="s">
        <v>139</v>
      </c>
      <c r="E189" s="204" t="s">
        <v>1</v>
      </c>
      <c r="F189" s="205" t="s">
        <v>271</v>
      </c>
      <c r="G189" s="202"/>
      <c r="H189" s="206">
        <v>176</v>
      </c>
      <c r="I189" s="207"/>
      <c r="J189" s="202"/>
      <c r="K189" s="202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139</v>
      </c>
      <c r="AU189" s="212" t="s">
        <v>91</v>
      </c>
      <c r="AV189" s="13" t="s">
        <v>91</v>
      </c>
      <c r="AW189" s="13" t="s">
        <v>38</v>
      </c>
      <c r="AX189" s="13" t="s">
        <v>89</v>
      </c>
      <c r="AY189" s="212" t="s">
        <v>130</v>
      </c>
    </row>
    <row r="190" spans="1:65" s="2" customFormat="1" ht="16.5" customHeight="1">
      <c r="A190" s="34"/>
      <c r="B190" s="35"/>
      <c r="C190" s="188" t="s">
        <v>272</v>
      </c>
      <c r="D190" s="188" t="s">
        <v>132</v>
      </c>
      <c r="E190" s="189" t="s">
        <v>273</v>
      </c>
      <c r="F190" s="190" t="s">
        <v>274</v>
      </c>
      <c r="G190" s="191" t="s">
        <v>190</v>
      </c>
      <c r="H190" s="192">
        <v>752.42</v>
      </c>
      <c r="I190" s="193"/>
      <c r="J190" s="194">
        <f>ROUND(I190*H190,2)</f>
        <v>0</v>
      </c>
      <c r="K190" s="190" t="s">
        <v>136</v>
      </c>
      <c r="L190" s="39"/>
      <c r="M190" s="195" t="s">
        <v>1</v>
      </c>
      <c r="N190" s="196" t="s">
        <v>46</v>
      </c>
      <c r="O190" s="71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137</v>
      </c>
      <c r="AT190" s="199" t="s">
        <v>132</v>
      </c>
      <c r="AU190" s="199" t="s">
        <v>91</v>
      </c>
      <c r="AY190" s="16" t="s">
        <v>130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137</v>
      </c>
      <c r="BM190" s="199" t="s">
        <v>275</v>
      </c>
    </row>
    <row r="191" spans="1:65" s="13" customFormat="1" ht="11.25">
      <c r="B191" s="201"/>
      <c r="C191" s="202"/>
      <c r="D191" s="203" t="s">
        <v>139</v>
      </c>
      <c r="E191" s="204" t="s">
        <v>1</v>
      </c>
      <c r="F191" s="205" t="s">
        <v>276</v>
      </c>
      <c r="G191" s="202"/>
      <c r="H191" s="206">
        <v>411.8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139</v>
      </c>
      <c r="AU191" s="212" t="s">
        <v>91</v>
      </c>
      <c r="AV191" s="13" t="s">
        <v>91</v>
      </c>
      <c r="AW191" s="13" t="s">
        <v>38</v>
      </c>
      <c r="AX191" s="13" t="s">
        <v>81</v>
      </c>
      <c r="AY191" s="212" t="s">
        <v>130</v>
      </c>
    </row>
    <row r="192" spans="1:65" s="13" customFormat="1" ht="11.25">
      <c r="B192" s="201"/>
      <c r="C192" s="202"/>
      <c r="D192" s="203" t="s">
        <v>139</v>
      </c>
      <c r="E192" s="204" t="s">
        <v>1</v>
      </c>
      <c r="F192" s="205" t="s">
        <v>277</v>
      </c>
      <c r="G192" s="202"/>
      <c r="H192" s="206">
        <v>340.62</v>
      </c>
      <c r="I192" s="207"/>
      <c r="J192" s="202"/>
      <c r="K192" s="202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139</v>
      </c>
      <c r="AU192" s="212" t="s">
        <v>91</v>
      </c>
      <c r="AV192" s="13" t="s">
        <v>91</v>
      </c>
      <c r="AW192" s="13" t="s">
        <v>38</v>
      </c>
      <c r="AX192" s="13" t="s">
        <v>81</v>
      </c>
      <c r="AY192" s="212" t="s">
        <v>130</v>
      </c>
    </row>
    <row r="193" spans="1:65" s="14" customFormat="1" ht="11.25">
      <c r="B193" s="213"/>
      <c r="C193" s="214"/>
      <c r="D193" s="203" t="s">
        <v>139</v>
      </c>
      <c r="E193" s="215" t="s">
        <v>1</v>
      </c>
      <c r="F193" s="216" t="s">
        <v>238</v>
      </c>
      <c r="G193" s="214"/>
      <c r="H193" s="217">
        <v>752.42000000000007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139</v>
      </c>
      <c r="AU193" s="223" t="s">
        <v>91</v>
      </c>
      <c r="AV193" s="14" t="s">
        <v>137</v>
      </c>
      <c r="AW193" s="14" t="s">
        <v>38</v>
      </c>
      <c r="AX193" s="14" t="s">
        <v>89</v>
      </c>
      <c r="AY193" s="223" t="s">
        <v>130</v>
      </c>
    </row>
    <row r="194" spans="1:65" s="2" customFormat="1" ht="16.5" customHeight="1">
      <c r="A194" s="34"/>
      <c r="B194" s="35"/>
      <c r="C194" s="224" t="s">
        <v>278</v>
      </c>
      <c r="D194" s="224" t="s">
        <v>267</v>
      </c>
      <c r="E194" s="225" t="s">
        <v>279</v>
      </c>
      <c r="F194" s="226" t="s">
        <v>280</v>
      </c>
      <c r="G194" s="227" t="s">
        <v>252</v>
      </c>
      <c r="H194" s="228">
        <v>1504.84</v>
      </c>
      <c r="I194" s="229"/>
      <c r="J194" s="230">
        <f>ROUND(I194*H194,2)</f>
        <v>0</v>
      </c>
      <c r="K194" s="226" t="s">
        <v>136</v>
      </c>
      <c r="L194" s="231"/>
      <c r="M194" s="232" t="s">
        <v>1</v>
      </c>
      <c r="N194" s="233" t="s">
        <v>46</v>
      </c>
      <c r="O194" s="71"/>
      <c r="P194" s="197">
        <f>O194*H194</f>
        <v>0</v>
      </c>
      <c r="Q194" s="197">
        <v>1</v>
      </c>
      <c r="R194" s="197">
        <f>Q194*H194</f>
        <v>1504.84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173</v>
      </c>
      <c r="AT194" s="199" t="s">
        <v>267</v>
      </c>
      <c r="AU194" s="199" t="s">
        <v>91</v>
      </c>
      <c r="AY194" s="16" t="s">
        <v>130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137</v>
      </c>
      <c r="BM194" s="199" t="s">
        <v>281</v>
      </c>
    </row>
    <row r="195" spans="1:65" s="13" customFormat="1" ht="11.25">
      <c r="B195" s="201"/>
      <c r="C195" s="202"/>
      <c r="D195" s="203" t="s">
        <v>139</v>
      </c>
      <c r="E195" s="202"/>
      <c r="F195" s="205" t="s">
        <v>282</v>
      </c>
      <c r="G195" s="202"/>
      <c r="H195" s="206">
        <v>1504.84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139</v>
      </c>
      <c r="AU195" s="212" t="s">
        <v>91</v>
      </c>
      <c r="AV195" s="13" t="s">
        <v>91</v>
      </c>
      <c r="AW195" s="13" t="s">
        <v>4</v>
      </c>
      <c r="AX195" s="13" t="s">
        <v>89</v>
      </c>
      <c r="AY195" s="212" t="s">
        <v>130</v>
      </c>
    </row>
    <row r="196" spans="1:65" s="2" customFormat="1" ht="21.75" customHeight="1">
      <c r="A196" s="34"/>
      <c r="B196" s="35"/>
      <c r="C196" s="188" t="s">
        <v>283</v>
      </c>
      <c r="D196" s="188" t="s">
        <v>132</v>
      </c>
      <c r="E196" s="189" t="s">
        <v>284</v>
      </c>
      <c r="F196" s="190" t="s">
        <v>285</v>
      </c>
      <c r="G196" s="191" t="s">
        <v>149</v>
      </c>
      <c r="H196" s="192">
        <v>1375</v>
      </c>
      <c r="I196" s="193"/>
      <c r="J196" s="194">
        <f>ROUND(I196*H196,2)</f>
        <v>0</v>
      </c>
      <c r="K196" s="190" t="s">
        <v>136</v>
      </c>
      <c r="L196" s="39"/>
      <c r="M196" s="195" t="s">
        <v>1</v>
      </c>
      <c r="N196" s="196" t="s">
        <v>46</v>
      </c>
      <c r="O196" s="71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137</v>
      </c>
      <c r="AT196" s="199" t="s">
        <v>132</v>
      </c>
      <c r="AU196" s="199" t="s">
        <v>91</v>
      </c>
      <c r="AY196" s="16" t="s">
        <v>130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6" t="s">
        <v>89</v>
      </c>
      <c r="BK196" s="200">
        <f>ROUND(I196*H196,2)</f>
        <v>0</v>
      </c>
      <c r="BL196" s="16" t="s">
        <v>137</v>
      </c>
      <c r="BM196" s="199" t="s">
        <v>286</v>
      </c>
    </row>
    <row r="197" spans="1:65" s="13" customFormat="1" ht="11.25">
      <c r="B197" s="201"/>
      <c r="C197" s="202"/>
      <c r="D197" s="203" t="s">
        <v>139</v>
      </c>
      <c r="E197" s="204" t="s">
        <v>1</v>
      </c>
      <c r="F197" s="205" t="s">
        <v>186</v>
      </c>
      <c r="G197" s="202"/>
      <c r="H197" s="206">
        <v>1375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139</v>
      </c>
      <c r="AU197" s="212" t="s">
        <v>91</v>
      </c>
      <c r="AV197" s="13" t="s">
        <v>91</v>
      </c>
      <c r="AW197" s="13" t="s">
        <v>38</v>
      </c>
      <c r="AX197" s="13" t="s">
        <v>89</v>
      </c>
      <c r="AY197" s="212" t="s">
        <v>130</v>
      </c>
    </row>
    <row r="198" spans="1:65" s="12" customFormat="1" ht="22.9" customHeight="1">
      <c r="B198" s="172"/>
      <c r="C198" s="173"/>
      <c r="D198" s="174" t="s">
        <v>80</v>
      </c>
      <c r="E198" s="186" t="s">
        <v>91</v>
      </c>
      <c r="F198" s="186" t="s">
        <v>287</v>
      </c>
      <c r="G198" s="173"/>
      <c r="H198" s="173"/>
      <c r="I198" s="176"/>
      <c r="J198" s="187">
        <f>BK198</f>
        <v>0</v>
      </c>
      <c r="K198" s="173"/>
      <c r="L198" s="178"/>
      <c r="M198" s="179"/>
      <c r="N198" s="180"/>
      <c r="O198" s="180"/>
      <c r="P198" s="181">
        <f>SUM(P199:P201)</f>
        <v>0</v>
      </c>
      <c r="Q198" s="180"/>
      <c r="R198" s="181">
        <f>SUM(R199:R201)</f>
        <v>0.78927999999999998</v>
      </c>
      <c r="S198" s="180"/>
      <c r="T198" s="182">
        <f>SUM(T199:T201)</f>
        <v>0</v>
      </c>
      <c r="AR198" s="183" t="s">
        <v>89</v>
      </c>
      <c r="AT198" s="184" t="s">
        <v>80</v>
      </c>
      <c r="AU198" s="184" t="s">
        <v>89</v>
      </c>
      <c r="AY198" s="183" t="s">
        <v>130</v>
      </c>
      <c r="BK198" s="185">
        <f>SUM(BK199:BK201)</f>
        <v>0</v>
      </c>
    </row>
    <row r="199" spans="1:65" s="2" customFormat="1" ht="16.5" customHeight="1">
      <c r="A199" s="34"/>
      <c r="B199" s="35"/>
      <c r="C199" s="188" t="s">
        <v>140</v>
      </c>
      <c r="D199" s="188" t="s">
        <v>132</v>
      </c>
      <c r="E199" s="189" t="s">
        <v>288</v>
      </c>
      <c r="F199" s="190" t="s">
        <v>289</v>
      </c>
      <c r="G199" s="191" t="s">
        <v>170</v>
      </c>
      <c r="H199" s="192">
        <v>2</v>
      </c>
      <c r="I199" s="193"/>
      <c r="J199" s="194">
        <f>ROUND(I199*H199,2)</f>
        <v>0</v>
      </c>
      <c r="K199" s="190" t="s">
        <v>136</v>
      </c>
      <c r="L199" s="39"/>
      <c r="M199" s="195" t="s">
        <v>1</v>
      </c>
      <c r="N199" s="196" t="s">
        <v>46</v>
      </c>
      <c r="O199" s="71"/>
      <c r="P199" s="197">
        <f>O199*H199</f>
        <v>0</v>
      </c>
      <c r="Q199" s="197">
        <v>2.4639999999999999E-2</v>
      </c>
      <c r="R199" s="197">
        <f>Q199*H199</f>
        <v>4.9279999999999997E-2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137</v>
      </c>
      <c r="AT199" s="199" t="s">
        <v>132</v>
      </c>
      <c r="AU199" s="199" t="s">
        <v>91</v>
      </c>
      <c r="AY199" s="16" t="s">
        <v>130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137</v>
      </c>
      <c r="BM199" s="199" t="s">
        <v>290</v>
      </c>
    </row>
    <row r="200" spans="1:65" s="13" customFormat="1" ht="11.25">
      <c r="B200" s="201"/>
      <c r="C200" s="202"/>
      <c r="D200" s="203" t="s">
        <v>139</v>
      </c>
      <c r="E200" s="204" t="s">
        <v>1</v>
      </c>
      <c r="F200" s="205" t="s">
        <v>91</v>
      </c>
      <c r="G200" s="202"/>
      <c r="H200" s="206">
        <v>2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139</v>
      </c>
      <c r="AU200" s="212" t="s">
        <v>91</v>
      </c>
      <c r="AV200" s="13" t="s">
        <v>91</v>
      </c>
      <c r="AW200" s="13" t="s">
        <v>38</v>
      </c>
      <c r="AX200" s="13" t="s">
        <v>89</v>
      </c>
      <c r="AY200" s="212" t="s">
        <v>130</v>
      </c>
    </row>
    <row r="201" spans="1:65" s="2" customFormat="1" ht="16.5" customHeight="1">
      <c r="A201" s="34"/>
      <c r="B201" s="35"/>
      <c r="C201" s="224" t="s">
        <v>291</v>
      </c>
      <c r="D201" s="224" t="s">
        <v>267</v>
      </c>
      <c r="E201" s="225" t="s">
        <v>292</v>
      </c>
      <c r="F201" s="226" t="s">
        <v>293</v>
      </c>
      <c r="G201" s="227" t="s">
        <v>135</v>
      </c>
      <c r="H201" s="228">
        <v>2</v>
      </c>
      <c r="I201" s="229"/>
      <c r="J201" s="230">
        <f>ROUND(I201*H201,2)</f>
        <v>0</v>
      </c>
      <c r="K201" s="226" t="s">
        <v>136</v>
      </c>
      <c r="L201" s="231"/>
      <c r="M201" s="232" t="s">
        <v>1</v>
      </c>
      <c r="N201" s="233" t="s">
        <v>46</v>
      </c>
      <c r="O201" s="71"/>
      <c r="P201" s="197">
        <f>O201*H201</f>
        <v>0</v>
      </c>
      <c r="Q201" s="197">
        <v>0.37</v>
      </c>
      <c r="R201" s="197">
        <f>Q201*H201</f>
        <v>0.74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173</v>
      </c>
      <c r="AT201" s="199" t="s">
        <v>267</v>
      </c>
      <c r="AU201" s="199" t="s">
        <v>91</v>
      </c>
      <c r="AY201" s="16" t="s">
        <v>130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137</v>
      </c>
      <c r="BM201" s="199" t="s">
        <v>294</v>
      </c>
    </row>
    <row r="202" spans="1:65" s="12" customFormat="1" ht="22.9" customHeight="1">
      <c r="B202" s="172"/>
      <c r="C202" s="173"/>
      <c r="D202" s="174" t="s">
        <v>80</v>
      </c>
      <c r="E202" s="186" t="s">
        <v>146</v>
      </c>
      <c r="F202" s="186" t="s">
        <v>295</v>
      </c>
      <c r="G202" s="173"/>
      <c r="H202" s="173"/>
      <c r="I202" s="176"/>
      <c r="J202" s="187">
        <f>BK202</f>
        <v>0</v>
      </c>
      <c r="K202" s="173"/>
      <c r="L202" s="178"/>
      <c r="M202" s="179"/>
      <c r="N202" s="180"/>
      <c r="O202" s="180"/>
      <c r="P202" s="181">
        <f>SUM(P203:P207)</f>
        <v>0</v>
      </c>
      <c r="Q202" s="180"/>
      <c r="R202" s="181">
        <f>SUM(R203:R207)</f>
        <v>0.35657999999999995</v>
      </c>
      <c r="S202" s="180"/>
      <c r="T202" s="182">
        <f>SUM(T203:T207)</f>
        <v>0</v>
      </c>
      <c r="AR202" s="183" t="s">
        <v>89</v>
      </c>
      <c r="AT202" s="184" t="s">
        <v>80</v>
      </c>
      <c r="AU202" s="184" t="s">
        <v>89</v>
      </c>
      <c r="AY202" s="183" t="s">
        <v>130</v>
      </c>
      <c r="BK202" s="185">
        <f>SUM(BK203:BK207)</f>
        <v>0</v>
      </c>
    </row>
    <row r="203" spans="1:65" s="2" customFormat="1" ht="16.5" customHeight="1">
      <c r="A203" s="34"/>
      <c r="B203" s="35"/>
      <c r="C203" s="188" t="s">
        <v>296</v>
      </c>
      <c r="D203" s="188" t="s">
        <v>132</v>
      </c>
      <c r="E203" s="189" t="s">
        <v>297</v>
      </c>
      <c r="F203" s="190" t="s">
        <v>298</v>
      </c>
      <c r="G203" s="191" t="s">
        <v>135</v>
      </c>
      <c r="H203" s="192">
        <v>2</v>
      </c>
      <c r="I203" s="193"/>
      <c r="J203" s="194">
        <f>ROUND(I203*H203,2)</f>
        <v>0</v>
      </c>
      <c r="K203" s="190" t="s">
        <v>136</v>
      </c>
      <c r="L203" s="39"/>
      <c r="M203" s="195" t="s">
        <v>1</v>
      </c>
      <c r="N203" s="196" t="s">
        <v>46</v>
      </c>
      <c r="O203" s="71"/>
      <c r="P203" s="197">
        <f>O203*H203</f>
        <v>0</v>
      </c>
      <c r="Q203" s="197">
        <v>0.17488999999999999</v>
      </c>
      <c r="R203" s="197">
        <f>Q203*H203</f>
        <v>0.34977999999999998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137</v>
      </c>
      <c r="AT203" s="199" t="s">
        <v>132</v>
      </c>
      <c r="AU203" s="199" t="s">
        <v>91</v>
      </c>
      <c r="AY203" s="16" t="s">
        <v>130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137</v>
      </c>
      <c r="BM203" s="199" t="s">
        <v>299</v>
      </c>
    </row>
    <row r="204" spans="1:65" s="13" customFormat="1" ht="11.25">
      <c r="B204" s="201"/>
      <c r="C204" s="202"/>
      <c r="D204" s="203" t="s">
        <v>139</v>
      </c>
      <c r="E204" s="204" t="s">
        <v>1</v>
      </c>
      <c r="F204" s="205" t="s">
        <v>91</v>
      </c>
      <c r="G204" s="202"/>
      <c r="H204" s="206">
        <v>2</v>
      </c>
      <c r="I204" s="207"/>
      <c r="J204" s="202"/>
      <c r="K204" s="202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139</v>
      </c>
      <c r="AU204" s="212" t="s">
        <v>91</v>
      </c>
      <c r="AV204" s="13" t="s">
        <v>91</v>
      </c>
      <c r="AW204" s="13" t="s">
        <v>38</v>
      </c>
      <c r="AX204" s="13" t="s">
        <v>89</v>
      </c>
      <c r="AY204" s="212" t="s">
        <v>130</v>
      </c>
    </row>
    <row r="205" spans="1:65" s="2" customFormat="1" ht="16.5" customHeight="1">
      <c r="A205" s="34"/>
      <c r="B205" s="35"/>
      <c r="C205" s="224" t="s">
        <v>300</v>
      </c>
      <c r="D205" s="224" t="s">
        <v>267</v>
      </c>
      <c r="E205" s="225" t="s">
        <v>301</v>
      </c>
      <c r="F205" s="226" t="s">
        <v>302</v>
      </c>
      <c r="G205" s="227" t="s">
        <v>135</v>
      </c>
      <c r="H205" s="228">
        <v>2</v>
      </c>
      <c r="I205" s="229"/>
      <c r="J205" s="230">
        <f>ROUND(I205*H205,2)</f>
        <v>0</v>
      </c>
      <c r="K205" s="226" t="s">
        <v>136</v>
      </c>
      <c r="L205" s="231"/>
      <c r="M205" s="232" t="s">
        <v>1</v>
      </c>
      <c r="N205" s="233" t="s">
        <v>46</v>
      </c>
      <c r="O205" s="71"/>
      <c r="P205" s="197">
        <f>O205*H205</f>
        <v>0</v>
      </c>
      <c r="Q205" s="197">
        <v>3.3999999999999998E-3</v>
      </c>
      <c r="R205" s="197">
        <f>Q205*H205</f>
        <v>6.7999999999999996E-3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173</v>
      </c>
      <c r="AT205" s="199" t="s">
        <v>267</v>
      </c>
      <c r="AU205" s="199" t="s">
        <v>91</v>
      </c>
      <c r="AY205" s="16" t="s">
        <v>130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137</v>
      </c>
      <c r="BM205" s="199" t="s">
        <v>303</v>
      </c>
    </row>
    <row r="206" spans="1:65" s="2" customFormat="1" ht="16.5" customHeight="1">
      <c r="A206" s="34"/>
      <c r="B206" s="35"/>
      <c r="C206" s="188" t="s">
        <v>304</v>
      </c>
      <c r="D206" s="188" t="s">
        <v>132</v>
      </c>
      <c r="E206" s="189" t="s">
        <v>305</v>
      </c>
      <c r="F206" s="190" t="s">
        <v>306</v>
      </c>
      <c r="G206" s="191" t="s">
        <v>135</v>
      </c>
      <c r="H206" s="192">
        <v>2</v>
      </c>
      <c r="I206" s="193"/>
      <c r="J206" s="194">
        <f>ROUND(I206*H206,2)</f>
        <v>0</v>
      </c>
      <c r="K206" s="190" t="s">
        <v>136</v>
      </c>
      <c r="L206" s="39"/>
      <c r="M206" s="195" t="s">
        <v>1</v>
      </c>
      <c r="N206" s="196" t="s">
        <v>46</v>
      </c>
      <c r="O206" s="71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137</v>
      </c>
      <c r="AT206" s="199" t="s">
        <v>132</v>
      </c>
      <c r="AU206" s="199" t="s">
        <v>91</v>
      </c>
      <c r="AY206" s="16" t="s">
        <v>130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137</v>
      </c>
      <c r="BM206" s="199" t="s">
        <v>307</v>
      </c>
    </row>
    <row r="207" spans="1:65" s="13" customFormat="1" ht="11.25">
      <c r="B207" s="201"/>
      <c r="C207" s="202"/>
      <c r="D207" s="203" t="s">
        <v>139</v>
      </c>
      <c r="E207" s="204" t="s">
        <v>1</v>
      </c>
      <c r="F207" s="205" t="s">
        <v>91</v>
      </c>
      <c r="G207" s="202"/>
      <c r="H207" s="206">
        <v>2</v>
      </c>
      <c r="I207" s="207"/>
      <c r="J207" s="202"/>
      <c r="K207" s="202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139</v>
      </c>
      <c r="AU207" s="212" t="s">
        <v>91</v>
      </c>
      <c r="AV207" s="13" t="s">
        <v>91</v>
      </c>
      <c r="AW207" s="13" t="s">
        <v>38</v>
      </c>
      <c r="AX207" s="13" t="s">
        <v>89</v>
      </c>
      <c r="AY207" s="212" t="s">
        <v>130</v>
      </c>
    </row>
    <row r="208" spans="1:65" s="12" customFormat="1" ht="22.9" customHeight="1">
      <c r="B208" s="172"/>
      <c r="C208" s="173"/>
      <c r="D208" s="174" t="s">
        <v>80</v>
      </c>
      <c r="E208" s="186" t="s">
        <v>137</v>
      </c>
      <c r="F208" s="186" t="s">
        <v>308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SUM(P209:P228)</f>
        <v>0</v>
      </c>
      <c r="Q208" s="180"/>
      <c r="R208" s="181">
        <f>SUM(R209:R228)</f>
        <v>1.3149711799999999</v>
      </c>
      <c r="S208" s="180"/>
      <c r="T208" s="182">
        <f>SUM(T209:T228)</f>
        <v>0</v>
      </c>
      <c r="AR208" s="183" t="s">
        <v>89</v>
      </c>
      <c r="AT208" s="184" t="s">
        <v>80</v>
      </c>
      <c r="AU208" s="184" t="s">
        <v>89</v>
      </c>
      <c r="AY208" s="183" t="s">
        <v>130</v>
      </c>
      <c r="BK208" s="185">
        <f>SUM(BK209:BK228)</f>
        <v>0</v>
      </c>
    </row>
    <row r="209" spans="1:65" s="2" customFormat="1" ht="16.5" customHeight="1">
      <c r="A209" s="34"/>
      <c r="B209" s="35"/>
      <c r="C209" s="188" t="s">
        <v>309</v>
      </c>
      <c r="D209" s="188" t="s">
        <v>132</v>
      </c>
      <c r="E209" s="189" t="s">
        <v>310</v>
      </c>
      <c r="F209" s="190" t="s">
        <v>311</v>
      </c>
      <c r="G209" s="191" t="s">
        <v>190</v>
      </c>
      <c r="H209" s="192">
        <v>123.8</v>
      </c>
      <c r="I209" s="193"/>
      <c r="J209" s="194">
        <f>ROUND(I209*H209,2)</f>
        <v>0</v>
      </c>
      <c r="K209" s="190" t="s">
        <v>136</v>
      </c>
      <c r="L209" s="39"/>
      <c r="M209" s="195" t="s">
        <v>1</v>
      </c>
      <c r="N209" s="196" t="s">
        <v>46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137</v>
      </c>
      <c r="AT209" s="199" t="s">
        <v>132</v>
      </c>
      <c r="AU209" s="199" t="s">
        <v>91</v>
      </c>
      <c r="AY209" s="16" t="s">
        <v>130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137</v>
      </c>
      <c r="BM209" s="199" t="s">
        <v>312</v>
      </c>
    </row>
    <row r="210" spans="1:65" s="13" customFormat="1" ht="11.25">
      <c r="B210" s="201"/>
      <c r="C210" s="202"/>
      <c r="D210" s="203" t="s">
        <v>139</v>
      </c>
      <c r="E210" s="204" t="s">
        <v>1</v>
      </c>
      <c r="F210" s="205" t="s">
        <v>313</v>
      </c>
      <c r="G210" s="202"/>
      <c r="H210" s="206">
        <v>123.8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139</v>
      </c>
      <c r="AU210" s="212" t="s">
        <v>91</v>
      </c>
      <c r="AV210" s="13" t="s">
        <v>91</v>
      </c>
      <c r="AW210" s="13" t="s">
        <v>38</v>
      </c>
      <c r="AX210" s="13" t="s">
        <v>89</v>
      </c>
      <c r="AY210" s="212" t="s">
        <v>130</v>
      </c>
    </row>
    <row r="211" spans="1:65" s="2" customFormat="1" ht="16.5" customHeight="1">
      <c r="A211" s="34"/>
      <c r="B211" s="35"/>
      <c r="C211" s="188" t="s">
        <v>314</v>
      </c>
      <c r="D211" s="188" t="s">
        <v>132</v>
      </c>
      <c r="E211" s="189" t="s">
        <v>315</v>
      </c>
      <c r="F211" s="190" t="s">
        <v>316</v>
      </c>
      <c r="G211" s="191" t="s">
        <v>135</v>
      </c>
      <c r="H211" s="192">
        <v>12</v>
      </c>
      <c r="I211" s="193"/>
      <c r="J211" s="194">
        <f>ROUND(I211*H211,2)</f>
        <v>0</v>
      </c>
      <c r="K211" s="190" t="s">
        <v>136</v>
      </c>
      <c r="L211" s="39"/>
      <c r="M211" s="195" t="s">
        <v>1</v>
      </c>
      <c r="N211" s="196" t="s">
        <v>46</v>
      </c>
      <c r="O211" s="71"/>
      <c r="P211" s="197">
        <f>O211*H211</f>
        <v>0</v>
      </c>
      <c r="Q211" s="197">
        <v>1.65E-3</v>
      </c>
      <c r="R211" s="197">
        <f>Q211*H211</f>
        <v>1.9799999999999998E-2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137</v>
      </c>
      <c r="AT211" s="199" t="s">
        <v>132</v>
      </c>
      <c r="AU211" s="199" t="s">
        <v>91</v>
      </c>
      <c r="AY211" s="16" t="s">
        <v>130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137</v>
      </c>
      <c r="BM211" s="199" t="s">
        <v>317</v>
      </c>
    </row>
    <row r="212" spans="1:65" s="13" customFormat="1" ht="11.25">
      <c r="B212" s="201"/>
      <c r="C212" s="202"/>
      <c r="D212" s="203" t="s">
        <v>139</v>
      </c>
      <c r="E212" s="204" t="s">
        <v>1</v>
      </c>
      <c r="F212" s="205" t="s">
        <v>318</v>
      </c>
      <c r="G212" s="202"/>
      <c r="H212" s="206">
        <v>12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139</v>
      </c>
      <c r="AU212" s="212" t="s">
        <v>91</v>
      </c>
      <c r="AV212" s="13" t="s">
        <v>91</v>
      </c>
      <c r="AW212" s="13" t="s">
        <v>38</v>
      </c>
      <c r="AX212" s="13" t="s">
        <v>89</v>
      </c>
      <c r="AY212" s="212" t="s">
        <v>130</v>
      </c>
    </row>
    <row r="213" spans="1:65" s="2" customFormat="1" ht="16.5" customHeight="1">
      <c r="A213" s="34"/>
      <c r="B213" s="35"/>
      <c r="C213" s="224" t="s">
        <v>319</v>
      </c>
      <c r="D213" s="224" t="s">
        <v>267</v>
      </c>
      <c r="E213" s="225" t="s">
        <v>320</v>
      </c>
      <c r="F213" s="226" t="s">
        <v>321</v>
      </c>
      <c r="G213" s="227" t="s">
        <v>170</v>
      </c>
      <c r="H213" s="228">
        <v>4</v>
      </c>
      <c r="I213" s="229"/>
      <c r="J213" s="230">
        <f>ROUND(I213*H213,2)</f>
        <v>0</v>
      </c>
      <c r="K213" s="226" t="s">
        <v>136</v>
      </c>
      <c r="L213" s="231"/>
      <c r="M213" s="232" t="s">
        <v>1</v>
      </c>
      <c r="N213" s="233" t="s">
        <v>46</v>
      </c>
      <c r="O213" s="71"/>
      <c r="P213" s="197">
        <f>O213*H213</f>
        <v>0</v>
      </c>
      <c r="Q213" s="197">
        <v>3.2000000000000001E-2</v>
      </c>
      <c r="R213" s="197">
        <f>Q213*H213</f>
        <v>0.128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173</v>
      </c>
      <c r="AT213" s="199" t="s">
        <v>267</v>
      </c>
      <c r="AU213" s="199" t="s">
        <v>91</v>
      </c>
      <c r="AY213" s="16" t="s">
        <v>130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137</v>
      </c>
      <c r="BM213" s="199" t="s">
        <v>322</v>
      </c>
    </row>
    <row r="214" spans="1:65" s="13" customFormat="1" ht="11.25">
      <c r="B214" s="201"/>
      <c r="C214" s="202"/>
      <c r="D214" s="203" t="s">
        <v>139</v>
      </c>
      <c r="E214" s="204" t="s">
        <v>1</v>
      </c>
      <c r="F214" s="205" t="s">
        <v>137</v>
      </c>
      <c r="G214" s="202"/>
      <c r="H214" s="206">
        <v>4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139</v>
      </c>
      <c r="AU214" s="212" t="s">
        <v>91</v>
      </c>
      <c r="AV214" s="13" t="s">
        <v>91</v>
      </c>
      <c r="AW214" s="13" t="s">
        <v>38</v>
      </c>
      <c r="AX214" s="13" t="s">
        <v>89</v>
      </c>
      <c r="AY214" s="212" t="s">
        <v>130</v>
      </c>
    </row>
    <row r="215" spans="1:65" s="2" customFormat="1" ht="16.5" customHeight="1">
      <c r="A215" s="34"/>
      <c r="B215" s="35"/>
      <c r="C215" s="224" t="s">
        <v>323</v>
      </c>
      <c r="D215" s="224" t="s">
        <v>267</v>
      </c>
      <c r="E215" s="225" t="s">
        <v>324</v>
      </c>
      <c r="F215" s="226" t="s">
        <v>325</v>
      </c>
      <c r="G215" s="227" t="s">
        <v>170</v>
      </c>
      <c r="H215" s="228">
        <v>8</v>
      </c>
      <c r="I215" s="229"/>
      <c r="J215" s="230">
        <f>ROUND(I215*H215,2)</f>
        <v>0</v>
      </c>
      <c r="K215" s="226" t="s">
        <v>136</v>
      </c>
      <c r="L215" s="231"/>
      <c r="M215" s="232" t="s">
        <v>1</v>
      </c>
      <c r="N215" s="233" t="s">
        <v>46</v>
      </c>
      <c r="O215" s="71"/>
      <c r="P215" s="197">
        <f>O215*H215</f>
        <v>0</v>
      </c>
      <c r="Q215" s="197">
        <v>3.7999999999999999E-2</v>
      </c>
      <c r="R215" s="197">
        <f>Q215*H215</f>
        <v>0.30399999999999999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173</v>
      </c>
      <c r="AT215" s="199" t="s">
        <v>267</v>
      </c>
      <c r="AU215" s="199" t="s">
        <v>91</v>
      </c>
      <c r="AY215" s="16" t="s">
        <v>130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137</v>
      </c>
      <c r="BM215" s="199" t="s">
        <v>326</v>
      </c>
    </row>
    <row r="216" spans="1:65" s="13" customFormat="1" ht="11.25">
      <c r="B216" s="201"/>
      <c r="C216" s="202"/>
      <c r="D216" s="203" t="s">
        <v>139</v>
      </c>
      <c r="E216" s="204" t="s">
        <v>1</v>
      </c>
      <c r="F216" s="205" t="s">
        <v>327</v>
      </c>
      <c r="G216" s="202"/>
      <c r="H216" s="206">
        <v>8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139</v>
      </c>
      <c r="AU216" s="212" t="s">
        <v>91</v>
      </c>
      <c r="AV216" s="13" t="s">
        <v>91</v>
      </c>
      <c r="AW216" s="13" t="s">
        <v>38</v>
      </c>
      <c r="AX216" s="13" t="s">
        <v>89</v>
      </c>
      <c r="AY216" s="212" t="s">
        <v>130</v>
      </c>
    </row>
    <row r="217" spans="1:65" s="2" customFormat="1" ht="16.5" customHeight="1">
      <c r="A217" s="34"/>
      <c r="B217" s="35"/>
      <c r="C217" s="188" t="s">
        <v>328</v>
      </c>
      <c r="D217" s="188" t="s">
        <v>132</v>
      </c>
      <c r="E217" s="189" t="s">
        <v>329</v>
      </c>
      <c r="F217" s="190" t="s">
        <v>330</v>
      </c>
      <c r="G217" s="191" t="s">
        <v>190</v>
      </c>
      <c r="H217" s="192">
        <v>0.378</v>
      </c>
      <c r="I217" s="193"/>
      <c r="J217" s="194">
        <f>ROUND(I217*H217,2)</f>
        <v>0</v>
      </c>
      <c r="K217" s="190" t="s">
        <v>136</v>
      </c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2.01661</v>
      </c>
      <c r="R217" s="197">
        <f>Q217*H217</f>
        <v>0.76227858000000004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137</v>
      </c>
      <c r="AT217" s="199" t="s">
        <v>132</v>
      </c>
      <c r="AU217" s="199" t="s">
        <v>91</v>
      </c>
      <c r="AY217" s="16" t="s">
        <v>130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137</v>
      </c>
      <c r="BM217" s="199" t="s">
        <v>331</v>
      </c>
    </row>
    <row r="218" spans="1:65" s="13" customFormat="1" ht="11.25">
      <c r="B218" s="201"/>
      <c r="C218" s="202"/>
      <c r="D218" s="203" t="s">
        <v>139</v>
      </c>
      <c r="E218" s="204" t="s">
        <v>1</v>
      </c>
      <c r="F218" s="205" t="s">
        <v>332</v>
      </c>
      <c r="G218" s="202"/>
      <c r="H218" s="206">
        <v>5.3999999999999999E-2</v>
      </c>
      <c r="I218" s="207"/>
      <c r="J218" s="202"/>
      <c r="K218" s="202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139</v>
      </c>
      <c r="AU218" s="212" t="s">
        <v>91</v>
      </c>
      <c r="AV218" s="13" t="s">
        <v>91</v>
      </c>
      <c r="AW218" s="13" t="s">
        <v>38</v>
      </c>
      <c r="AX218" s="13" t="s">
        <v>81</v>
      </c>
      <c r="AY218" s="212" t="s">
        <v>130</v>
      </c>
    </row>
    <row r="219" spans="1:65" s="13" customFormat="1" ht="11.25">
      <c r="B219" s="201"/>
      <c r="C219" s="202"/>
      <c r="D219" s="203" t="s">
        <v>139</v>
      </c>
      <c r="E219" s="204" t="s">
        <v>1</v>
      </c>
      <c r="F219" s="205" t="s">
        <v>333</v>
      </c>
      <c r="G219" s="202"/>
      <c r="H219" s="206">
        <v>0.32400000000000001</v>
      </c>
      <c r="I219" s="207"/>
      <c r="J219" s="202"/>
      <c r="K219" s="202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139</v>
      </c>
      <c r="AU219" s="212" t="s">
        <v>91</v>
      </c>
      <c r="AV219" s="13" t="s">
        <v>91</v>
      </c>
      <c r="AW219" s="13" t="s">
        <v>38</v>
      </c>
      <c r="AX219" s="13" t="s">
        <v>81</v>
      </c>
      <c r="AY219" s="212" t="s">
        <v>130</v>
      </c>
    </row>
    <row r="220" spans="1:65" s="14" customFormat="1" ht="11.25">
      <c r="B220" s="213"/>
      <c r="C220" s="214"/>
      <c r="D220" s="203" t="s">
        <v>139</v>
      </c>
      <c r="E220" s="215" t="s">
        <v>1</v>
      </c>
      <c r="F220" s="216" t="s">
        <v>238</v>
      </c>
      <c r="G220" s="214"/>
      <c r="H220" s="217">
        <v>0.378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139</v>
      </c>
      <c r="AU220" s="223" t="s">
        <v>91</v>
      </c>
      <c r="AV220" s="14" t="s">
        <v>137</v>
      </c>
      <c r="AW220" s="14" t="s">
        <v>38</v>
      </c>
      <c r="AX220" s="14" t="s">
        <v>89</v>
      </c>
      <c r="AY220" s="223" t="s">
        <v>130</v>
      </c>
    </row>
    <row r="221" spans="1:65" s="2" customFormat="1" ht="16.5" customHeight="1">
      <c r="A221" s="34"/>
      <c r="B221" s="35"/>
      <c r="C221" s="188" t="s">
        <v>334</v>
      </c>
      <c r="D221" s="188" t="s">
        <v>132</v>
      </c>
      <c r="E221" s="189" t="s">
        <v>335</v>
      </c>
      <c r="F221" s="190" t="s">
        <v>336</v>
      </c>
      <c r="G221" s="191" t="s">
        <v>190</v>
      </c>
      <c r="H221" s="192">
        <v>1.96</v>
      </c>
      <c r="I221" s="193"/>
      <c r="J221" s="194">
        <f>ROUND(I221*H221,2)</f>
        <v>0</v>
      </c>
      <c r="K221" s="190" t="s">
        <v>136</v>
      </c>
      <c r="L221" s="39"/>
      <c r="M221" s="195" t="s">
        <v>1</v>
      </c>
      <c r="N221" s="196" t="s">
        <v>46</v>
      </c>
      <c r="O221" s="71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137</v>
      </c>
      <c r="AT221" s="199" t="s">
        <v>132</v>
      </c>
      <c r="AU221" s="199" t="s">
        <v>91</v>
      </c>
      <c r="AY221" s="16" t="s">
        <v>130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137</v>
      </c>
      <c r="BM221" s="199" t="s">
        <v>337</v>
      </c>
    </row>
    <row r="222" spans="1:65" s="13" customFormat="1" ht="11.25">
      <c r="B222" s="201"/>
      <c r="C222" s="202"/>
      <c r="D222" s="203" t="s">
        <v>139</v>
      </c>
      <c r="E222" s="204" t="s">
        <v>1</v>
      </c>
      <c r="F222" s="205" t="s">
        <v>338</v>
      </c>
      <c r="G222" s="202"/>
      <c r="H222" s="206">
        <v>1.96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139</v>
      </c>
      <c r="AU222" s="212" t="s">
        <v>91</v>
      </c>
      <c r="AV222" s="13" t="s">
        <v>91</v>
      </c>
      <c r="AW222" s="13" t="s">
        <v>38</v>
      </c>
      <c r="AX222" s="13" t="s">
        <v>89</v>
      </c>
      <c r="AY222" s="212" t="s">
        <v>130</v>
      </c>
    </row>
    <row r="223" spans="1:65" s="2" customFormat="1" ht="16.5" customHeight="1">
      <c r="A223" s="34"/>
      <c r="B223" s="35"/>
      <c r="C223" s="188" t="s">
        <v>339</v>
      </c>
      <c r="D223" s="188" t="s">
        <v>132</v>
      </c>
      <c r="E223" s="189" t="s">
        <v>340</v>
      </c>
      <c r="F223" s="190" t="s">
        <v>341</v>
      </c>
      <c r="G223" s="191" t="s">
        <v>149</v>
      </c>
      <c r="H223" s="192">
        <v>7.36</v>
      </c>
      <c r="I223" s="193"/>
      <c r="J223" s="194">
        <f>ROUND(I223*H223,2)</f>
        <v>0</v>
      </c>
      <c r="K223" s="190" t="s">
        <v>136</v>
      </c>
      <c r="L223" s="39"/>
      <c r="M223" s="195" t="s">
        <v>1</v>
      </c>
      <c r="N223" s="196" t="s">
        <v>46</v>
      </c>
      <c r="O223" s="71"/>
      <c r="P223" s="197">
        <f>O223*H223</f>
        <v>0</v>
      </c>
      <c r="Q223" s="197">
        <v>1.328E-2</v>
      </c>
      <c r="R223" s="197">
        <f>Q223*H223</f>
        <v>9.7740800000000003E-2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137</v>
      </c>
      <c r="AT223" s="199" t="s">
        <v>132</v>
      </c>
      <c r="AU223" s="199" t="s">
        <v>91</v>
      </c>
      <c r="AY223" s="16" t="s">
        <v>130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6" t="s">
        <v>89</v>
      </c>
      <c r="BK223" s="200">
        <f>ROUND(I223*H223,2)</f>
        <v>0</v>
      </c>
      <c r="BL223" s="16" t="s">
        <v>137</v>
      </c>
      <c r="BM223" s="199" t="s">
        <v>342</v>
      </c>
    </row>
    <row r="224" spans="1:65" s="13" customFormat="1" ht="11.25">
      <c r="B224" s="201"/>
      <c r="C224" s="202"/>
      <c r="D224" s="203" t="s">
        <v>139</v>
      </c>
      <c r="E224" s="204" t="s">
        <v>1</v>
      </c>
      <c r="F224" s="205" t="s">
        <v>343</v>
      </c>
      <c r="G224" s="202"/>
      <c r="H224" s="206">
        <v>7.36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139</v>
      </c>
      <c r="AU224" s="212" t="s">
        <v>91</v>
      </c>
      <c r="AV224" s="13" t="s">
        <v>91</v>
      </c>
      <c r="AW224" s="13" t="s">
        <v>38</v>
      </c>
      <c r="AX224" s="13" t="s">
        <v>89</v>
      </c>
      <c r="AY224" s="212" t="s">
        <v>130</v>
      </c>
    </row>
    <row r="225" spans="1:65" s="2" customFormat="1" ht="16.5" customHeight="1">
      <c r="A225" s="34"/>
      <c r="B225" s="35"/>
      <c r="C225" s="188" t="s">
        <v>344</v>
      </c>
      <c r="D225" s="188" t="s">
        <v>132</v>
      </c>
      <c r="E225" s="189" t="s">
        <v>345</v>
      </c>
      <c r="F225" s="190" t="s">
        <v>346</v>
      </c>
      <c r="G225" s="191" t="s">
        <v>149</v>
      </c>
      <c r="H225" s="192">
        <v>7.36</v>
      </c>
      <c r="I225" s="193"/>
      <c r="J225" s="194">
        <f>ROUND(I225*H225,2)</f>
        <v>0</v>
      </c>
      <c r="K225" s="190" t="s">
        <v>136</v>
      </c>
      <c r="L225" s="39"/>
      <c r="M225" s="195" t="s">
        <v>1</v>
      </c>
      <c r="N225" s="196" t="s">
        <v>46</v>
      </c>
      <c r="O225" s="71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137</v>
      </c>
      <c r="AT225" s="199" t="s">
        <v>132</v>
      </c>
      <c r="AU225" s="199" t="s">
        <v>91</v>
      </c>
      <c r="AY225" s="16" t="s">
        <v>130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6" t="s">
        <v>89</v>
      </c>
      <c r="BK225" s="200">
        <f>ROUND(I225*H225,2)</f>
        <v>0</v>
      </c>
      <c r="BL225" s="16" t="s">
        <v>137</v>
      </c>
      <c r="BM225" s="199" t="s">
        <v>347</v>
      </c>
    </row>
    <row r="226" spans="1:65" s="13" customFormat="1" ht="11.25">
      <c r="B226" s="201"/>
      <c r="C226" s="202"/>
      <c r="D226" s="203" t="s">
        <v>139</v>
      </c>
      <c r="E226" s="204" t="s">
        <v>1</v>
      </c>
      <c r="F226" s="205" t="s">
        <v>343</v>
      </c>
      <c r="G226" s="202"/>
      <c r="H226" s="206">
        <v>7.36</v>
      </c>
      <c r="I226" s="207"/>
      <c r="J226" s="202"/>
      <c r="K226" s="202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139</v>
      </c>
      <c r="AU226" s="212" t="s">
        <v>91</v>
      </c>
      <c r="AV226" s="13" t="s">
        <v>91</v>
      </c>
      <c r="AW226" s="13" t="s">
        <v>38</v>
      </c>
      <c r="AX226" s="13" t="s">
        <v>89</v>
      </c>
      <c r="AY226" s="212" t="s">
        <v>130</v>
      </c>
    </row>
    <row r="227" spans="1:65" s="2" customFormat="1" ht="16.5" customHeight="1">
      <c r="A227" s="34"/>
      <c r="B227" s="35"/>
      <c r="C227" s="188" t="s">
        <v>348</v>
      </c>
      <c r="D227" s="188" t="s">
        <v>132</v>
      </c>
      <c r="E227" s="189" t="s">
        <v>349</v>
      </c>
      <c r="F227" s="190" t="s">
        <v>350</v>
      </c>
      <c r="G227" s="191" t="s">
        <v>252</v>
      </c>
      <c r="H227" s="192">
        <v>3.0000000000000001E-3</v>
      </c>
      <c r="I227" s="193"/>
      <c r="J227" s="194">
        <f>ROUND(I227*H227,2)</f>
        <v>0</v>
      </c>
      <c r="K227" s="190" t="s">
        <v>136</v>
      </c>
      <c r="L227" s="39"/>
      <c r="M227" s="195" t="s">
        <v>1</v>
      </c>
      <c r="N227" s="196" t="s">
        <v>46</v>
      </c>
      <c r="O227" s="71"/>
      <c r="P227" s="197">
        <f>O227*H227</f>
        <v>0</v>
      </c>
      <c r="Q227" s="197">
        <v>1.0506</v>
      </c>
      <c r="R227" s="197">
        <f>Q227*H227</f>
        <v>3.1518000000000002E-3</v>
      </c>
      <c r="S227" s="197">
        <v>0</v>
      </c>
      <c r="T227" s="19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9" t="s">
        <v>137</v>
      </c>
      <c r="AT227" s="199" t="s">
        <v>132</v>
      </c>
      <c r="AU227" s="199" t="s">
        <v>91</v>
      </c>
      <c r="AY227" s="16" t="s">
        <v>130</v>
      </c>
      <c r="BE227" s="200">
        <f>IF(N227="základní",J227,0)</f>
        <v>0</v>
      </c>
      <c r="BF227" s="200">
        <f>IF(N227="snížená",J227,0)</f>
        <v>0</v>
      </c>
      <c r="BG227" s="200">
        <f>IF(N227="zákl. přenesená",J227,0)</f>
        <v>0</v>
      </c>
      <c r="BH227" s="200">
        <f>IF(N227="sníž. přenesená",J227,0)</f>
        <v>0</v>
      </c>
      <c r="BI227" s="200">
        <f>IF(N227="nulová",J227,0)</f>
        <v>0</v>
      </c>
      <c r="BJ227" s="16" t="s">
        <v>89</v>
      </c>
      <c r="BK227" s="200">
        <f>ROUND(I227*H227,2)</f>
        <v>0</v>
      </c>
      <c r="BL227" s="16" t="s">
        <v>137</v>
      </c>
      <c r="BM227" s="199" t="s">
        <v>351</v>
      </c>
    </row>
    <row r="228" spans="1:65" s="13" customFormat="1" ht="11.25">
      <c r="B228" s="201"/>
      <c r="C228" s="202"/>
      <c r="D228" s="203" t="s">
        <v>139</v>
      </c>
      <c r="E228" s="204" t="s">
        <v>1</v>
      </c>
      <c r="F228" s="205" t="s">
        <v>352</v>
      </c>
      <c r="G228" s="202"/>
      <c r="H228" s="206">
        <v>3.0000000000000001E-3</v>
      </c>
      <c r="I228" s="207"/>
      <c r="J228" s="202"/>
      <c r="K228" s="202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139</v>
      </c>
      <c r="AU228" s="212" t="s">
        <v>91</v>
      </c>
      <c r="AV228" s="13" t="s">
        <v>91</v>
      </c>
      <c r="AW228" s="13" t="s">
        <v>38</v>
      </c>
      <c r="AX228" s="13" t="s">
        <v>89</v>
      </c>
      <c r="AY228" s="212" t="s">
        <v>130</v>
      </c>
    </row>
    <row r="229" spans="1:65" s="12" customFormat="1" ht="22.9" customHeight="1">
      <c r="B229" s="172"/>
      <c r="C229" s="173"/>
      <c r="D229" s="174" t="s">
        <v>80</v>
      </c>
      <c r="E229" s="186" t="s">
        <v>156</v>
      </c>
      <c r="F229" s="186" t="s">
        <v>353</v>
      </c>
      <c r="G229" s="173"/>
      <c r="H229" s="173"/>
      <c r="I229" s="176"/>
      <c r="J229" s="187">
        <f>BK229</f>
        <v>0</v>
      </c>
      <c r="K229" s="173"/>
      <c r="L229" s="178"/>
      <c r="M229" s="179"/>
      <c r="N229" s="180"/>
      <c r="O229" s="180"/>
      <c r="P229" s="181">
        <f>SUM(P230:P237)</f>
        <v>0</v>
      </c>
      <c r="Q229" s="180"/>
      <c r="R229" s="181">
        <f>SUM(R230:R237)</f>
        <v>0.67487999999999992</v>
      </c>
      <c r="S229" s="180"/>
      <c r="T229" s="182">
        <f>SUM(T230:T237)</f>
        <v>0</v>
      </c>
      <c r="AR229" s="183" t="s">
        <v>89</v>
      </c>
      <c r="AT229" s="184" t="s">
        <v>80</v>
      </c>
      <c r="AU229" s="184" t="s">
        <v>89</v>
      </c>
      <c r="AY229" s="183" t="s">
        <v>130</v>
      </c>
      <c r="BK229" s="185">
        <f>SUM(BK230:BK237)</f>
        <v>0</v>
      </c>
    </row>
    <row r="230" spans="1:65" s="2" customFormat="1" ht="16.5" customHeight="1">
      <c r="A230" s="34"/>
      <c r="B230" s="35"/>
      <c r="C230" s="188" t="s">
        <v>354</v>
      </c>
      <c r="D230" s="188" t="s">
        <v>132</v>
      </c>
      <c r="E230" s="189" t="s">
        <v>355</v>
      </c>
      <c r="F230" s="190" t="s">
        <v>356</v>
      </c>
      <c r="G230" s="191" t="s">
        <v>149</v>
      </c>
      <c r="H230" s="192">
        <v>60</v>
      </c>
      <c r="I230" s="193"/>
      <c r="J230" s="194">
        <f>ROUND(I230*H230,2)</f>
        <v>0</v>
      </c>
      <c r="K230" s="190" t="s">
        <v>136</v>
      </c>
      <c r="L230" s="39"/>
      <c r="M230" s="195" t="s">
        <v>1</v>
      </c>
      <c r="N230" s="196" t="s">
        <v>46</v>
      </c>
      <c r="O230" s="71"/>
      <c r="P230" s="197">
        <f>O230*H230</f>
        <v>0</v>
      </c>
      <c r="Q230" s="197">
        <v>0</v>
      </c>
      <c r="R230" s="197">
        <f>Q230*H230</f>
        <v>0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137</v>
      </c>
      <c r="AT230" s="199" t="s">
        <v>132</v>
      </c>
      <c r="AU230" s="199" t="s">
        <v>91</v>
      </c>
      <c r="AY230" s="16" t="s">
        <v>130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137</v>
      </c>
      <c r="BM230" s="199" t="s">
        <v>357</v>
      </c>
    </row>
    <row r="231" spans="1:65" s="13" customFormat="1" ht="11.25">
      <c r="B231" s="201"/>
      <c r="C231" s="202"/>
      <c r="D231" s="203" t="s">
        <v>139</v>
      </c>
      <c r="E231" s="204" t="s">
        <v>1</v>
      </c>
      <c r="F231" s="205" t="s">
        <v>151</v>
      </c>
      <c r="G231" s="202"/>
      <c r="H231" s="206">
        <v>60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139</v>
      </c>
      <c r="AU231" s="212" t="s">
        <v>91</v>
      </c>
      <c r="AV231" s="13" t="s">
        <v>91</v>
      </c>
      <c r="AW231" s="13" t="s">
        <v>38</v>
      </c>
      <c r="AX231" s="13" t="s">
        <v>89</v>
      </c>
      <c r="AY231" s="212" t="s">
        <v>130</v>
      </c>
    </row>
    <row r="232" spans="1:65" s="2" customFormat="1" ht="16.5" customHeight="1">
      <c r="A232" s="34"/>
      <c r="B232" s="35"/>
      <c r="C232" s="188" t="s">
        <v>358</v>
      </c>
      <c r="D232" s="188" t="s">
        <v>132</v>
      </c>
      <c r="E232" s="189" t="s">
        <v>359</v>
      </c>
      <c r="F232" s="190" t="s">
        <v>360</v>
      </c>
      <c r="G232" s="191" t="s">
        <v>149</v>
      </c>
      <c r="H232" s="192">
        <v>60</v>
      </c>
      <c r="I232" s="193"/>
      <c r="J232" s="194">
        <f>ROUND(I232*H232,2)</f>
        <v>0</v>
      </c>
      <c r="K232" s="190" t="s">
        <v>136</v>
      </c>
      <c r="L232" s="39"/>
      <c r="M232" s="195" t="s">
        <v>1</v>
      </c>
      <c r="N232" s="196" t="s">
        <v>46</v>
      </c>
      <c r="O232" s="71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137</v>
      </c>
      <c r="AT232" s="199" t="s">
        <v>132</v>
      </c>
      <c r="AU232" s="199" t="s">
        <v>91</v>
      </c>
      <c r="AY232" s="16" t="s">
        <v>130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137</v>
      </c>
      <c r="BM232" s="199" t="s">
        <v>361</v>
      </c>
    </row>
    <row r="233" spans="1:65" s="13" customFormat="1" ht="11.25">
      <c r="B233" s="201"/>
      <c r="C233" s="202"/>
      <c r="D233" s="203" t="s">
        <v>139</v>
      </c>
      <c r="E233" s="204" t="s">
        <v>1</v>
      </c>
      <c r="F233" s="205" t="s">
        <v>151</v>
      </c>
      <c r="G233" s="202"/>
      <c r="H233" s="206">
        <v>60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139</v>
      </c>
      <c r="AU233" s="212" t="s">
        <v>91</v>
      </c>
      <c r="AV233" s="13" t="s">
        <v>91</v>
      </c>
      <c r="AW233" s="13" t="s">
        <v>38</v>
      </c>
      <c r="AX233" s="13" t="s">
        <v>89</v>
      </c>
      <c r="AY233" s="212" t="s">
        <v>130</v>
      </c>
    </row>
    <row r="234" spans="1:65" s="2" customFormat="1" ht="16.5" customHeight="1">
      <c r="A234" s="34"/>
      <c r="B234" s="35"/>
      <c r="C234" s="188" t="s">
        <v>362</v>
      </c>
      <c r="D234" s="188" t="s">
        <v>132</v>
      </c>
      <c r="E234" s="189" t="s">
        <v>363</v>
      </c>
      <c r="F234" s="190" t="s">
        <v>364</v>
      </c>
      <c r="G234" s="191" t="s">
        <v>149</v>
      </c>
      <c r="H234" s="192">
        <v>1.6</v>
      </c>
      <c r="I234" s="193"/>
      <c r="J234" s="194">
        <f>ROUND(I234*H234,2)</f>
        <v>0</v>
      </c>
      <c r="K234" s="190" t="s">
        <v>136</v>
      </c>
      <c r="L234" s="39"/>
      <c r="M234" s="195" t="s">
        <v>1</v>
      </c>
      <c r="N234" s="196" t="s">
        <v>46</v>
      </c>
      <c r="O234" s="71"/>
      <c r="P234" s="197">
        <f>O234*H234</f>
        <v>0</v>
      </c>
      <c r="Q234" s="197">
        <v>0.19536000000000001</v>
      </c>
      <c r="R234" s="197">
        <f>Q234*H234</f>
        <v>0.31257600000000002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137</v>
      </c>
      <c r="AT234" s="199" t="s">
        <v>132</v>
      </c>
      <c r="AU234" s="199" t="s">
        <v>91</v>
      </c>
      <c r="AY234" s="16" t="s">
        <v>130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6" t="s">
        <v>89</v>
      </c>
      <c r="BK234" s="200">
        <f>ROUND(I234*H234,2)</f>
        <v>0</v>
      </c>
      <c r="BL234" s="16" t="s">
        <v>137</v>
      </c>
      <c r="BM234" s="199" t="s">
        <v>365</v>
      </c>
    </row>
    <row r="235" spans="1:65" s="13" customFormat="1" ht="11.25">
      <c r="B235" s="201"/>
      <c r="C235" s="202"/>
      <c r="D235" s="203" t="s">
        <v>139</v>
      </c>
      <c r="E235" s="204" t="s">
        <v>1</v>
      </c>
      <c r="F235" s="205" t="s">
        <v>366</v>
      </c>
      <c r="G235" s="202"/>
      <c r="H235" s="206">
        <v>1.6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139</v>
      </c>
      <c r="AU235" s="212" t="s">
        <v>91</v>
      </c>
      <c r="AV235" s="13" t="s">
        <v>91</v>
      </c>
      <c r="AW235" s="13" t="s">
        <v>38</v>
      </c>
      <c r="AX235" s="13" t="s">
        <v>89</v>
      </c>
      <c r="AY235" s="212" t="s">
        <v>130</v>
      </c>
    </row>
    <row r="236" spans="1:65" s="2" customFormat="1" ht="16.5" customHeight="1">
      <c r="A236" s="34"/>
      <c r="B236" s="35"/>
      <c r="C236" s="224" t="s">
        <v>367</v>
      </c>
      <c r="D236" s="224" t="s">
        <v>267</v>
      </c>
      <c r="E236" s="225" t="s">
        <v>368</v>
      </c>
      <c r="F236" s="226" t="s">
        <v>369</v>
      </c>
      <c r="G236" s="227" t="s">
        <v>149</v>
      </c>
      <c r="H236" s="228">
        <v>1.6319999999999999</v>
      </c>
      <c r="I236" s="229"/>
      <c r="J236" s="230">
        <f>ROUND(I236*H236,2)</f>
        <v>0</v>
      </c>
      <c r="K236" s="226" t="s">
        <v>136</v>
      </c>
      <c r="L236" s="231"/>
      <c r="M236" s="232" t="s">
        <v>1</v>
      </c>
      <c r="N236" s="233" t="s">
        <v>46</v>
      </c>
      <c r="O236" s="71"/>
      <c r="P236" s="197">
        <f>O236*H236</f>
        <v>0</v>
      </c>
      <c r="Q236" s="197">
        <v>0.222</v>
      </c>
      <c r="R236" s="197">
        <f>Q236*H236</f>
        <v>0.36230399999999996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173</v>
      </c>
      <c r="AT236" s="199" t="s">
        <v>267</v>
      </c>
      <c r="AU236" s="199" t="s">
        <v>91</v>
      </c>
      <c r="AY236" s="16" t="s">
        <v>130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6" t="s">
        <v>89</v>
      </c>
      <c r="BK236" s="200">
        <f>ROUND(I236*H236,2)</f>
        <v>0</v>
      </c>
      <c r="BL236" s="16" t="s">
        <v>137</v>
      </c>
      <c r="BM236" s="199" t="s">
        <v>370</v>
      </c>
    </row>
    <row r="237" spans="1:65" s="13" customFormat="1" ht="11.25">
      <c r="B237" s="201"/>
      <c r="C237" s="202"/>
      <c r="D237" s="203" t="s">
        <v>139</v>
      </c>
      <c r="E237" s="202"/>
      <c r="F237" s="205" t="s">
        <v>371</v>
      </c>
      <c r="G237" s="202"/>
      <c r="H237" s="206">
        <v>1.6319999999999999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139</v>
      </c>
      <c r="AU237" s="212" t="s">
        <v>91</v>
      </c>
      <c r="AV237" s="13" t="s">
        <v>91</v>
      </c>
      <c r="AW237" s="13" t="s">
        <v>4</v>
      </c>
      <c r="AX237" s="13" t="s">
        <v>89</v>
      </c>
      <c r="AY237" s="212" t="s">
        <v>130</v>
      </c>
    </row>
    <row r="238" spans="1:65" s="12" customFormat="1" ht="22.9" customHeight="1">
      <c r="B238" s="172"/>
      <c r="C238" s="173"/>
      <c r="D238" s="174" t="s">
        <v>80</v>
      </c>
      <c r="E238" s="186" t="s">
        <v>173</v>
      </c>
      <c r="F238" s="186" t="s">
        <v>372</v>
      </c>
      <c r="G238" s="173"/>
      <c r="H238" s="173"/>
      <c r="I238" s="176"/>
      <c r="J238" s="187">
        <f>BK238</f>
        <v>0</v>
      </c>
      <c r="K238" s="173"/>
      <c r="L238" s="178"/>
      <c r="M238" s="179"/>
      <c r="N238" s="180"/>
      <c r="O238" s="180"/>
      <c r="P238" s="181">
        <f>SUM(P239:P352)</f>
        <v>0</v>
      </c>
      <c r="Q238" s="180"/>
      <c r="R238" s="181">
        <f>SUM(R239:R352)</f>
        <v>149.71779659999999</v>
      </c>
      <c r="S238" s="180"/>
      <c r="T238" s="182">
        <f>SUM(T239:T352)</f>
        <v>0</v>
      </c>
      <c r="AR238" s="183" t="s">
        <v>89</v>
      </c>
      <c r="AT238" s="184" t="s">
        <v>80</v>
      </c>
      <c r="AU238" s="184" t="s">
        <v>89</v>
      </c>
      <c r="AY238" s="183" t="s">
        <v>130</v>
      </c>
      <c r="BK238" s="185">
        <f>SUM(BK239:BK352)</f>
        <v>0</v>
      </c>
    </row>
    <row r="239" spans="1:65" s="2" customFormat="1" ht="16.5" customHeight="1">
      <c r="A239" s="34"/>
      <c r="B239" s="35"/>
      <c r="C239" s="188" t="s">
        <v>373</v>
      </c>
      <c r="D239" s="188" t="s">
        <v>132</v>
      </c>
      <c r="E239" s="189" t="s">
        <v>374</v>
      </c>
      <c r="F239" s="190" t="s">
        <v>375</v>
      </c>
      <c r="G239" s="191" t="s">
        <v>135</v>
      </c>
      <c r="H239" s="192">
        <v>3</v>
      </c>
      <c r="I239" s="193"/>
      <c r="J239" s="194">
        <f>ROUND(I239*H239,2)</f>
        <v>0</v>
      </c>
      <c r="K239" s="190" t="s">
        <v>136</v>
      </c>
      <c r="L239" s="39"/>
      <c r="M239" s="195" t="s">
        <v>1</v>
      </c>
      <c r="N239" s="196" t="s">
        <v>46</v>
      </c>
      <c r="O239" s="71"/>
      <c r="P239" s="197">
        <f>O239*H239</f>
        <v>0</v>
      </c>
      <c r="Q239" s="197">
        <v>0</v>
      </c>
      <c r="R239" s="197">
        <f>Q239*H239</f>
        <v>0</v>
      </c>
      <c r="S239" s="197">
        <v>0</v>
      </c>
      <c r="T239" s="19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137</v>
      </c>
      <c r="AT239" s="199" t="s">
        <v>132</v>
      </c>
      <c r="AU239" s="199" t="s">
        <v>91</v>
      </c>
      <c r="AY239" s="16" t="s">
        <v>130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6" t="s">
        <v>89</v>
      </c>
      <c r="BK239" s="200">
        <f>ROUND(I239*H239,2)</f>
        <v>0</v>
      </c>
      <c r="BL239" s="16" t="s">
        <v>137</v>
      </c>
      <c r="BM239" s="199" t="s">
        <v>376</v>
      </c>
    </row>
    <row r="240" spans="1:65" s="13" customFormat="1" ht="11.25">
      <c r="B240" s="201"/>
      <c r="C240" s="202"/>
      <c r="D240" s="203" t="s">
        <v>139</v>
      </c>
      <c r="E240" s="204" t="s">
        <v>1</v>
      </c>
      <c r="F240" s="205" t="s">
        <v>377</v>
      </c>
      <c r="G240" s="202"/>
      <c r="H240" s="206">
        <v>3</v>
      </c>
      <c r="I240" s="207"/>
      <c r="J240" s="202"/>
      <c r="K240" s="202"/>
      <c r="L240" s="208"/>
      <c r="M240" s="209"/>
      <c r="N240" s="210"/>
      <c r="O240" s="210"/>
      <c r="P240" s="210"/>
      <c r="Q240" s="210"/>
      <c r="R240" s="210"/>
      <c r="S240" s="210"/>
      <c r="T240" s="211"/>
      <c r="AT240" s="212" t="s">
        <v>139</v>
      </c>
      <c r="AU240" s="212" t="s">
        <v>91</v>
      </c>
      <c r="AV240" s="13" t="s">
        <v>91</v>
      </c>
      <c r="AW240" s="13" t="s">
        <v>38</v>
      </c>
      <c r="AX240" s="13" t="s">
        <v>81</v>
      </c>
      <c r="AY240" s="212" t="s">
        <v>130</v>
      </c>
    </row>
    <row r="241" spans="1:65" s="14" customFormat="1" ht="11.25">
      <c r="B241" s="213"/>
      <c r="C241" s="214"/>
      <c r="D241" s="203" t="s">
        <v>139</v>
      </c>
      <c r="E241" s="215" t="s">
        <v>1</v>
      </c>
      <c r="F241" s="216" t="s">
        <v>238</v>
      </c>
      <c r="G241" s="214"/>
      <c r="H241" s="217">
        <v>3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139</v>
      </c>
      <c r="AU241" s="223" t="s">
        <v>91</v>
      </c>
      <c r="AV241" s="14" t="s">
        <v>137</v>
      </c>
      <c r="AW241" s="14" t="s">
        <v>38</v>
      </c>
      <c r="AX241" s="14" t="s">
        <v>89</v>
      </c>
      <c r="AY241" s="223" t="s">
        <v>130</v>
      </c>
    </row>
    <row r="242" spans="1:65" s="2" customFormat="1" ht="16.5" customHeight="1">
      <c r="A242" s="34"/>
      <c r="B242" s="35"/>
      <c r="C242" s="188" t="s">
        <v>378</v>
      </c>
      <c r="D242" s="188" t="s">
        <v>132</v>
      </c>
      <c r="E242" s="189" t="s">
        <v>379</v>
      </c>
      <c r="F242" s="190" t="s">
        <v>380</v>
      </c>
      <c r="G242" s="191" t="s">
        <v>135</v>
      </c>
      <c r="H242" s="192">
        <v>4</v>
      </c>
      <c r="I242" s="193"/>
      <c r="J242" s="194">
        <f>ROUND(I242*H242,2)</f>
        <v>0</v>
      </c>
      <c r="K242" s="190" t="s">
        <v>136</v>
      </c>
      <c r="L242" s="39"/>
      <c r="M242" s="195" t="s">
        <v>1</v>
      </c>
      <c r="N242" s="196" t="s">
        <v>46</v>
      </c>
      <c r="O242" s="71"/>
      <c r="P242" s="197">
        <f>O242*H242</f>
        <v>0</v>
      </c>
      <c r="Q242" s="197">
        <v>0</v>
      </c>
      <c r="R242" s="197">
        <f>Q242*H242</f>
        <v>0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137</v>
      </c>
      <c r="AT242" s="199" t="s">
        <v>132</v>
      </c>
      <c r="AU242" s="199" t="s">
        <v>91</v>
      </c>
      <c r="AY242" s="16" t="s">
        <v>130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6" t="s">
        <v>89</v>
      </c>
      <c r="BK242" s="200">
        <f>ROUND(I242*H242,2)</f>
        <v>0</v>
      </c>
      <c r="BL242" s="16" t="s">
        <v>137</v>
      </c>
      <c r="BM242" s="199" t="s">
        <v>381</v>
      </c>
    </row>
    <row r="243" spans="1:65" s="13" customFormat="1" ht="11.25">
      <c r="B243" s="201"/>
      <c r="C243" s="202"/>
      <c r="D243" s="203" t="s">
        <v>139</v>
      </c>
      <c r="E243" s="204" t="s">
        <v>1</v>
      </c>
      <c r="F243" s="205" t="s">
        <v>382</v>
      </c>
      <c r="G243" s="202"/>
      <c r="H243" s="206">
        <v>4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139</v>
      </c>
      <c r="AU243" s="212" t="s">
        <v>91</v>
      </c>
      <c r="AV243" s="13" t="s">
        <v>91</v>
      </c>
      <c r="AW243" s="13" t="s">
        <v>38</v>
      </c>
      <c r="AX243" s="13" t="s">
        <v>89</v>
      </c>
      <c r="AY243" s="212" t="s">
        <v>130</v>
      </c>
    </row>
    <row r="244" spans="1:65" s="2" customFormat="1" ht="16.5" customHeight="1">
      <c r="A244" s="34"/>
      <c r="B244" s="35"/>
      <c r="C244" s="188" t="s">
        <v>383</v>
      </c>
      <c r="D244" s="188" t="s">
        <v>132</v>
      </c>
      <c r="E244" s="189" t="s">
        <v>384</v>
      </c>
      <c r="F244" s="190" t="s">
        <v>385</v>
      </c>
      <c r="G244" s="191" t="s">
        <v>135</v>
      </c>
      <c r="H244" s="192">
        <v>2</v>
      </c>
      <c r="I244" s="193"/>
      <c r="J244" s="194">
        <f>ROUND(I244*H244,2)</f>
        <v>0</v>
      </c>
      <c r="K244" s="190" t="s">
        <v>136</v>
      </c>
      <c r="L244" s="39"/>
      <c r="M244" s="195" t="s">
        <v>1</v>
      </c>
      <c r="N244" s="196" t="s">
        <v>46</v>
      </c>
      <c r="O244" s="71"/>
      <c r="P244" s="197">
        <f>O244*H244</f>
        <v>0</v>
      </c>
      <c r="Q244" s="197">
        <v>1.67E-3</v>
      </c>
      <c r="R244" s="197">
        <f>Q244*H244</f>
        <v>3.3400000000000001E-3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137</v>
      </c>
      <c r="AT244" s="199" t="s">
        <v>132</v>
      </c>
      <c r="AU244" s="199" t="s">
        <v>91</v>
      </c>
      <c r="AY244" s="16" t="s">
        <v>130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137</v>
      </c>
      <c r="BM244" s="199" t="s">
        <v>386</v>
      </c>
    </row>
    <row r="245" spans="1:65" s="13" customFormat="1" ht="11.25">
      <c r="B245" s="201"/>
      <c r="C245" s="202"/>
      <c r="D245" s="203" t="s">
        <v>139</v>
      </c>
      <c r="E245" s="204" t="s">
        <v>1</v>
      </c>
      <c r="F245" s="205" t="s">
        <v>91</v>
      </c>
      <c r="G245" s="202"/>
      <c r="H245" s="206">
        <v>2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139</v>
      </c>
      <c r="AU245" s="212" t="s">
        <v>91</v>
      </c>
      <c r="AV245" s="13" t="s">
        <v>91</v>
      </c>
      <c r="AW245" s="13" t="s">
        <v>38</v>
      </c>
      <c r="AX245" s="13" t="s">
        <v>89</v>
      </c>
      <c r="AY245" s="212" t="s">
        <v>130</v>
      </c>
    </row>
    <row r="246" spans="1:65" s="2" customFormat="1" ht="16.5" customHeight="1">
      <c r="A246" s="34"/>
      <c r="B246" s="35"/>
      <c r="C246" s="224" t="s">
        <v>387</v>
      </c>
      <c r="D246" s="224" t="s">
        <v>267</v>
      </c>
      <c r="E246" s="225" t="s">
        <v>388</v>
      </c>
      <c r="F246" s="226" t="s">
        <v>389</v>
      </c>
      <c r="G246" s="227" t="s">
        <v>135</v>
      </c>
      <c r="H246" s="228">
        <v>2</v>
      </c>
      <c r="I246" s="229"/>
      <c r="J246" s="230">
        <f>ROUND(I246*H246,2)</f>
        <v>0</v>
      </c>
      <c r="K246" s="226" t="s">
        <v>136</v>
      </c>
      <c r="L246" s="231"/>
      <c r="M246" s="232" t="s">
        <v>1</v>
      </c>
      <c r="N246" s="233" t="s">
        <v>46</v>
      </c>
      <c r="O246" s="71"/>
      <c r="P246" s="197">
        <f>O246*H246</f>
        <v>0</v>
      </c>
      <c r="Q246" s="197">
        <v>1.2200000000000001E-2</v>
      </c>
      <c r="R246" s="197">
        <f>Q246*H246</f>
        <v>2.4400000000000002E-2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173</v>
      </c>
      <c r="AT246" s="199" t="s">
        <v>267</v>
      </c>
      <c r="AU246" s="199" t="s">
        <v>91</v>
      </c>
      <c r="AY246" s="16" t="s">
        <v>130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6" t="s">
        <v>89</v>
      </c>
      <c r="BK246" s="200">
        <f>ROUND(I246*H246,2)</f>
        <v>0</v>
      </c>
      <c r="BL246" s="16" t="s">
        <v>137</v>
      </c>
      <c r="BM246" s="199" t="s">
        <v>390</v>
      </c>
    </row>
    <row r="247" spans="1:65" s="2" customFormat="1" ht="16.5" customHeight="1">
      <c r="A247" s="34"/>
      <c r="B247" s="35"/>
      <c r="C247" s="188" t="s">
        <v>391</v>
      </c>
      <c r="D247" s="188" t="s">
        <v>132</v>
      </c>
      <c r="E247" s="189" t="s">
        <v>392</v>
      </c>
      <c r="F247" s="190" t="s">
        <v>393</v>
      </c>
      <c r="G247" s="191" t="s">
        <v>135</v>
      </c>
      <c r="H247" s="192">
        <v>2</v>
      </c>
      <c r="I247" s="193"/>
      <c r="J247" s="194">
        <f>ROUND(I247*H247,2)</f>
        <v>0</v>
      </c>
      <c r="K247" s="190" t="s">
        <v>136</v>
      </c>
      <c r="L247" s="39"/>
      <c r="M247" s="195" t="s">
        <v>1</v>
      </c>
      <c r="N247" s="196" t="s">
        <v>46</v>
      </c>
      <c r="O247" s="71"/>
      <c r="P247" s="197">
        <f>O247*H247</f>
        <v>0</v>
      </c>
      <c r="Q247" s="197">
        <v>2.8700000000000002E-3</v>
      </c>
      <c r="R247" s="197">
        <f>Q247*H247</f>
        <v>5.7400000000000003E-3</v>
      </c>
      <c r="S247" s="197">
        <v>0</v>
      </c>
      <c r="T247" s="19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9" t="s">
        <v>137</v>
      </c>
      <c r="AT247" s="199" t="s">
        <v>132</v>
      </c>
      <c r="AU247" s="199" t="s">
        <v>91</v>
      </c>
      <c r="AY247" s="16" t="s">
        <v>130</v>
      </c>
      <c r="BE247" s="200">
        <f>IF(N247="základní",J247,0)</f>
        <v>0</v>
      </c>
      <c r="BF247" s="200">
        <f>IF(N247="snížená",J247,0)</f>
        <v>0</v>
      </c>
      <c r="BG247" s="200">
        <f>IF(N247="zákl. přenesená",J247,0)</f>
        <v>0</v>
      </c>
      <c r="BH247" s="200">
        <f>IF(N247="sníž. přenesená",J247,0)</f>
        <v>0</v>
      </c>
      <c r="BI247" s="200">
        <f>IF(N247="nulová",J247,0)</f>
        <v>0</v>
      </c>
      <c r="BJ247" s="16" t="s">
        <v>89</v>
      </c>
      <c r="BK247" s="200">
        <f>ROUND(I247*H247,2)</f>
        <v>0</v>
      </c>
      <c r="BL247" s="16" t="s">
        <v>137</v>
      </c>
      <c r="BM247" s="199" t="s">
        <v>394</v>
      </c>
    </row>
    <row r="248" spans="1:65" s="13" customFormat="1" ht="11.25">
      <c r="B248" s="201"/>
      <c r="C248" s="202"/>
      <c r="D248" s="203" t="s">
        <v>139</v>
      </c>
      <c r="E248" s="204" t="s">
        <v>1</v>
      </c>
      <c r="F248" s="205" t="s">
        <v>91</v>
      </c>
      <c r="G248" s="202"/>
      <c r="H248" s="206">
        <v>2</v>
      </c>
      <c r="I248" s="207"/>
      <c r="J248" s="202"/>
      <c r="K248" s="202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139</v>
      </c>
      <c r="AU248" s="212" t="s">
        <v>91</v>
      </c>
      <c r="AV248" s="13" t="s">
        <v>91</v>
      </c>
      <c r="AW248" s="13" t="s">
        <v>38</v>
      </c>
      <c r="AX248" s="13" t="s">
        <v>89</v>
      </c>
      <c r="AY248" s="212" t="s">
        <v>130</v>
      </c>
    </row>
    <row r="249" spans="1:65" s="2" customFormat="1" ht="24.2" customHeight="1">
      <c r="A249" s="34"/>
      <c r="B249" s="35"/>
      <c r="C249" s="224" t="s">
        <v>395</v>
      </c>
      <c r="D249" s="224" t="s">
        <v>267</v>
      </c>
      <c r="E249" s="225" t="s">
        <v>684</v>
      </c>
      <c r="F249" s="226" t="s">
        <v>686</v>
      </c>
      <c r="G249" s="227" t="s">
        <v>135</v>
      </c>
      <c r="H249" s="228">
        <v>2</v>
      </c>
      <c r="I249" s="229"/>
      <c r="J249" s="230">
        <f>ROUND(I249*H249,2)</f>
        <v>0</v>
      </c>
      <c r="K249" s="226" t="s">
        <v>688</v>
      </c>
      <c r="L249" s="231"/>
      <c r="M249" s="232" t="s">
        <v>1</v>
      </c>
      <c r="N249" s="233" t="s">
        <v>46</v>
      </c>
      <c r="O249" s="71"/>
      <c r="P249" s="197">
        <f>O249*H249</f>
        <v>0</v>
      </c>
      <c r="Q249" s="197">
        <v>4.1000000000000002E-2</v>
      </c>
      <c r="R249" s="197">
        <f>Q249*H249</f>
        <v>8.2000000000000003E-2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173</v>
      </c>
      <c r="AT249" s="199" t="s">
        <v>267</v>
      </c>
      <c r="AU249" s="199" t="s">
        <v>91</v>
      </c>
      <c r="AY249" s="16" t="s">
        <v>130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6" t="s">
        <v>89</v>
      </c>
      <c r="BK249" s="200">
        <f>ROUND(I249*H249,2)</f>
        <v>0</v>
      </c>
      <c r="BL249" s="16" t="s">
        <v>137</v>
      </c>
      <c r="BM249" s="199" t="s">
        <v>396</v>
      </c>
    </row>
    <row r="250" spans="1:65" s="13" customFormat="1" ht="11.25">
      <c r="B250" s="201"/>
      <c r="C250" s="202"/>
      <c r="D250" s="203" t="s">
        <v>139</v>
      </c>
      <c r="E250" s="204" t="s">
        <v>1</v>
      </c>
      <c r="F250" s="205" t="s">
        <v>91</v>
      </c>
      <c r="G250" s="202"/>
      <c r="H250" s="206">
        <v>2</v>
      </c>
      <c r="I250" s="207"/>
      <c r="J250" s="202"/>
      <c r="K250" s="202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139</v>
      </c>
      <c r="AU250" s="212" t="s">
        <v>91</v>
      </c>
      <c r="AV250" s="13" t="s">
        <v>91</v>
      </c>
      <c r="AW250" s="13" t="s">
        <v>38</v>
      </c>
      <c r="AX250" s="13" t="s">
        <v>89</v>
      </c>
      <c r="AY250" s="212" t="s">
        <v>130</v>
      </c>
    </row>
    <row r="251" spans="1:65" s="2" customFormat="1" ht="16.5" customHeight="1">
      <c r="A251" s="34"/>
      <c r="B251" s="35"/>
      <c r="C251" s="188" t="s">
        <v>397</v>
      </c>
      <c r="D251" s="188" t="s">
        <v>132</v>
      </c>
      <c r="E251" s="189" t="s">
        <v>398</v>
      </c>
      <c r="F251" s="190" t="s">
        <v>399</v>
      </c>
      <c r="G251" s="191" t="s">
        <v>135</v>
      </c>
      <c r="H251" s="192">
        <v>2</v>
      </c>
      <c r="I251" s="193"/>
      <c r="J251" s="194">
        <f>ROUND(I251*H251,2)</f>
        <v>0</v>
      </c>
      <c r="K251" s="190" t="s">
        <v>136</v>
      </c>
      <c r="L251" s="39"/>
      <c r="M251" s="195" t="s">
        <v>1</v>
      </c>
      <c r="N251" s="196" t="s">
        <v>46</v>
      </c>
      <c r="O251" s="71"/>
      <c r="P251" s="197">
        <f>O251*H251</f>
        <v>0</v>
      </c>
      <c r="Q251" s="197">
        <v>0</v>
      </c>
      <c r="R251" s="197">
        <f>Q251*H251</f>
        <v>0</v>
      </c>
      <c r="S251" s="197">
        <v>0</v>
      </c>
      <c r="T251" s="19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9" t="s">
        <v>137</v>
      </c>
      <c r="AT251" s="199" t="s">
        <v>132</v>
      </c>
      <c r="AU251" s="199" t="s">
        <v>91</v>
      </c>
      <c r="AY251" s="16" t="s">
        <v>130</v>
      </c>
      <c r="BE251" s="200">
        <f>IF(N251="základní",J251,0)</f>
        <v>0</v>
      </c>
      <c r="BF251" s="200">
        <f>IF(N251="snížená",J251,0)</f>
        <v>0</v>
      </c>
      <c r="BG251" s="200">
        <f>IF(N251="zákl. přenesená",J251,0)</f>
        <v>0</v>
      </c>
      <c r="BH251" s="200">
        <f>IF(N251="sníž. přenesená",J251,0)</f>
        <v>0</v>
      </c>
      <c r="BI251" s="200">
        <f>IF(N251="nulová",J251,0)</f>
        <v>0</v>
      </c>
      <c r="BJ251" s="16" t="s">
        <v>89</v>
      </c>
      <c r="BK251" s="200">
        <f>ROUND(I251*H251,2)</f>
        <v>0</v>
      </c>
      <c r="BL251" s="16" t="s">
        <v>137</v>
      </c>
      <c r="BM251" s="199" t="s">
        <v>400</v>
      </c>
    </row>
    <row r="252" spans="1:65" s="13" customFormat="1" ht="11.25">
      <c r="B252" s="201"/>
      <c r="C252" s="202"/>
      <c r="D252" s="203" t="s">
        <v>139</v>
      </c>
      <c r="E252" s="204" t="s">
        <v>1</v>
      </c>
      <c r="F252" s="205" t="s">
        <v>91</v>
      </c>
      <c r="G252" s="202"/>
      <c r="H252" s="206">
        <v>2</v>
      </c>
      <c r="I252" s="207"/>
      <c r="J252" s="202"/>
      <c r="K252" s="202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139</v>
      </c>
      <c r="AU252" s="212" t="s">
        <v>91</v>
      </c>
      <c r="AV252" s="13" t="s">
        <v>91</v>
      </c>
      <c r="AW252" s="13" t="s">
        <v>38</v>
      </c>
      <c r="AX252" s="13" t="s">
        <v>89</v>
      </c>
      <c r="AY252" s="212" t="s">
        <v>130</v>
      </c>
    </row>
    <row r="253" spans="1:65" s="2" customFormat="1" ht="24.2" customHeight="1">
      <c r="A253" s="34"/>
      <c r="B253" s="35"/>
      <c r="C253" s="224" t="s">
        <v>401</v>
      </c>
      <c r="D253" s="224" t="s">
        <v>267</v>
      </c>
      <c r="E253" s="225" t="s">
        <v>685</v>
      </c>
      <c r="F253" s="226" t="s">
        <v>687</v>
      </c>
      <c r="G253" s="227" t="s">
        <v>135</v>
      </c>
      <c r="H253" s="228">
        <v>2</v>
      </c>
      <c r="I253" s="229"/>
      <c r="J253" s="230">
        <f>ROUND(I253*H253,2)</f>
        <v>0</v>
      </c>
      <c r="K253" s="226" t="s">
        <v>688</v>
      </c>
      <c r="L253" s="231"/>
      <c r="M253" s="232" t="s">
        <v>1</v>
      </c>
      <c r="N253" s="233" t="s">
        <v>46</v>
      </c>
      <c r="O253" s="71"/>
      <c r="P253" s="197">
        <f>O253*H253</f>
        <v>0</v>
      </c>
      <c r="Q253" s="197">
        <v>0.08</v>
      </c>
      <c r="R253" s="197">
        <f>Q253*H253</f>
        <v>0.16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173</v>
      </c>
      <c r="AT253" s="199" t="s">
        <v>267</v>
      </c>
      <c r="AU253" s="199" t="s">
        <v>91</v>
      </c>
      <c r="AY253" s="16" t="s">
        <v>130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6" t="s">
        <v>89</v>
      </c>
      <c r="BK253" s="200">
        <f>ROUND(I253*H253,2)</f>
        <v>0</v>
      </c>
      <c r="BL253" s="16" t="s">
        <v>137</v>
      </c>
      <c r="BM253" s="199" t="s">
        <v>402</v>
      </c>
    </row>
    <row r="254" spans="1:65" s="13" customFormat="1" ht="11.25">
      <c r="B254" s="201"/>
      <c r="C254" s="202"/>
      <c r="D254" s="203" t="s">
        <v>139</v>
      </c>
      <c r="E254" s="204" t="s">
        <v>1</v>
      </c>
      <c r="F254" s="205" t="s">
        <v>91</v>
      </c>
      <c r="G254" s="202"/>
      <c r="H254" s="206">
        <v>2</v>
      </c>
      <c r="I254" s="207"/>
      <c r="J254" s="202"/>
      <c r="K254" s="202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139</v>
      </c>
      <c r="AU254" s="212" t="s">
        <v>91</v>
      </c>
      <c r="AV254" s="13" t="s">
        <v>91</v>
      </c>
      <c r="AW254" s="13" t="s">
        <v>38</v>
      </c>
      <c r="AX254" s="13" t="s">
        <v>89</v>
      </c>
      <c r="AY254" s="212" t="s">
        <v>130</v>
      </c>
    </row>
    <row r="255" spans="1:65" s="2" customFormat="1" ht="21.75" customHeight="1">
      <c r="A255" s="34"/>
      <c r="B255" s="35"/>
      <c r="C255" s="188" t="s">
        <v>403</v>
      </c>
      <c r="D255" s="188" t="s">
        <v>132</v>
      </c>
      <c r="E255" s="189" t="s">
        <v>404</v>
      </c>
      <c r="F255" s="190" t="s">
        <v>405</v>
      </c>
      <c r="G255" s="191" t="s">
        <v>170</v>
      </c>
      <c r="H255" s="192">
        <v>1</v>
      </c>
      <c r="I255" s="193"/>
      <c r="J255" s="194">
        <f>ROUND(I255*H255,2)</f>
        <v>0</v>
      </c>
      <c r="K255" s="190" t="s">
        <v>136</v>
      </c>
      <c r="L255" s="39"/>
      <c r="M255" s="195" t="s">
        <v>1</v>
      </c>
      <c r="N255" s="196" t="s">
        <v>46</v>
      </c>
      <c r="O255" s="71"/>
      <c r="P255" s="197">
        <f>O255*H255</f>
        <v>0</v>
      </c>
      <c r="Q255" s="197">
        <v>0</v>
      </c>
      <c r="R255" s="197">
        <f>Q255*H255</f>
        <v>0</v>
      </c>
      <c r="S255" s="197">
        <v>0</v>
      </c>
      <c r="T255" s="19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9" t="s">
        <v>137</v>
      </c>
      <c r="AT255" s="199" t="s">
        <v>132</v>
      </c>
      <c r="AU255" s="199" t="s">
        <v>91</v>
      </c>
      <c r="AY255" s="16" t="s">
        <v>130</v>
      </c>
      <c r="BE255" s="200">
        <f>IF(N255="základní",J255,0)</f>
        <v>0</v>
      </c>
      <c r="BF255" s="200">
        <f>IF(N255="snížená",J255,0)</f>
        <v>0</v>
      </c>
      <c r="BG255" s="200">
        <f>IF(N255="zákl. přenesená",J255,0)</f>
        <v>0</v>
      </c>
      <c r="BH255" s="200">
        <f>IF(N255="sníž. přenesená",J255,0)</f>
        <v>0</v>
      </c>
      <c r="BI255" s="200">
        <f>IF(N255="nulová",J255,0)</f>
        <v>0</v>
      </c>
      <c r="BJ255" s="16" t="s">
        <v>89</v>
      </c>
      <c r="BK255" s="200">
        <f>ROUND(I255*H255,2)</f>
        <v>0</v>
      </c>
      <c r="BL255" s="16" t="s">
        <v>137</v>
      </c>
      <c r="BM255" s="199" t="s">
        <v>406</v>
      </c>
    </row>
    <row r="256" spans="1:65" s="13" customFormat="1" ht="11.25">
      <c r="B256" s="201"/>
      <c r="C256" s="202"/>
      <c r="D256" s="203" t="s">
        <v>139</v>
      </c>
      <c r="E256" s="204" t="s">
        <v>1</v>
      </c>
      <c r="F256" s="205" t="s">
        <v>407</v>
      </c>
      <c r="G256" s="202"/>
      <c r="H256" s="206">
        <v>1</v>
      </c>
      <c r="I256" s="207"/>
      <c r="J256" s="202"/>
      <c r="K256" s="202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139</v>
      </c>
      <c r="AU256" s="212" t="s">
        <v>91</v>
      </c>
      <c r="AV256" s="13" t="s">
        <v>91</v>
      </c>
      <c r="AW256" s="13" t="s">
        <v>38</v>
      </c>
      <c r="AX256" s="13" t="s">
        <v>89</v>
      </c>
      <c r="AY256" s="212" t="s">
        <v>130</v>
      </c>
    </row>
    <row r="257" spans="1:65" s="2" customFormat="1" ht="16.5" customHeight="1">
      <c r="A257" s="34"/>
      <c r="B257" s="35"/>
      <c r="C257" s="224" t="s">
        <v>408</v>
      </c>
      <c r="D257" s="224" t="s">
        <v>267</v>
      </c>
      <c r="E257" s="225" t="s">
        <v>409</v>
      </c>
      <c r="F257" s="226" t="s">
        <v>410</v>
      </c>
      <c r="G257" s="227" t="s">
        <v>170</v>
      </c>
      <c r="H257" s="228">
        <v>1.0149999999999999</v>
      </c>
      <c r="I257" s="229"/>
      <c r="J257" s="230">
        <f>ROUND(I257*H257,2)</f>
        <v>0</v>
      </c>
      <c r="K257" s="226" t="s">
        <v>136</v>
      </c>
      <c r="L257" s="231"/>
      <c r="M257" s="232" t="s">
        <v>1</v>
      </c>
      <c r="N257" s="233" t="s">
        <v>46</v>
      </c>
      <c r="O257" s="71"/>
      <c r="P257" s="197">
        <f>O257*H257</f>
        <v>0</v>
      </c>
      <c r="Q257" s="197">
        <v>9.0299999999999998E-3</v>
      </c>
      <c r="R257" s="197">
        <f>Q257*H257</f>
        <v>9.1654499999999986E-3</v>
      </c>
      <c r="S257" s="197">
        <v>0</v>
      </c>
      <c r="T257" s="19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9" t="s">
        <v>173</v>
      </c>
      <c r="AT257" s="199" t="s">
        <v>267</v>
      </c>
      <c r="AU257" s="199" t="s">
        <v>91</v>
      </c>
      <c r="AY257" s="16" t="s">
        <v>130</v>
      </c>
      <c r="BE257" s="200">
        <f>IF(N257="základní",J257,0)</f>
        <v>0</v>
      </c>
      <c r="BF257" s="200">
        <f>IF(N257="snížená",J257,0)</f>
        <v>0</v>
      </c>
      <c r="BG257" s="200">
        <f>IF(N257="zákl. přenesená",J257,0)</f>
        <v>0</v>
      </c>
      <c r="BH257" s="200">
        <f>IF(N257="sníž. přenesená",J257,0)</f>
        <v>0</v>
      </c>
      <c r="BI257" s="200">
        <f>IF(N257="nulová",J257,0)</f>
        <v>0</v>
      </c>
      <c r="BJ257" s="16" t="s">
        <v>89</v>
      </c>
      <c r="BK257" s="200">
        <f>ROUND(I257*H257,2)</f>
        <v>0</v>
      </c>
      <c r="BL257" s="16" t="s">
        <v>137</v>
      </c>
      <c r="BM257" s="199" t="s">
        <v>411</v>
      </c>
    </row>
    <row r="258" spans="1:65" s="13" customFormat="1" ht="11.25">
      <c r="B258" s="201"/>
      <c r="C258" s="202"/>
      <c r="D258" s="203" t="s">
        <v>139</v>
      </c>
      <c r="E258" s="202"/>
      <c r="F258" s="205" t="s">
        <v>412</v>
      </c>
      <c r="G258" s="202"/>
      <c r="H258" s="206">
        <v>1.0149999999999999</v>
      </c>
      <c r="I258" s="207"/>
      <c r="J258" s="202"/>
      <c r="K258" s="202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139</v>
      </c>
      <c r="AU258" s="212" t="s">
        <v>91</v>
      </c>
      <c r="AV258" s="13" t="s">
        <v>91</v>
      </c>
      <c r="AW258" s="13" t="s">
        <v>4</v>
      </c>
      <c r="AX258" s="13" t="s">
        <v>89</v>
      </c>
      <c r="AY258" s="212" t="s">
        <v>130</v>
      </c>
    </row>
    <row r="259" spans="1:65" s="2" customFormat="1" ht="21.75" customHeight="1">
      <c r="A259" s="34"/>
      <c r="B259" s="35"/>
      <c r="C259" s="188" t="s">
        <v>413</v>
      </c>
      <c r="D259" s="188" t="s">
        <v>132</v>
      </c>
      <c r="E259" s="189" t="s">
        <v>414</v>
      </c>
      <c r="F259" s="190" t="s">
        <v>415</v>
      </c>
      <c r="G259" s="191" t="s">
        <v>170</v>
      </c>
      <c r="H259" s="192">
        <v>645</v>
      </c>
      <c r="I259" s="193"/>
      <c r="J259" s="194">
        <f>ROUND(I259*H259,2)</f>
        <v>0</v>
      </c>
      <c r="K259" s="190" t="s">
        <v>136</v>
      </c>
      <c r="L259" s="39"/>
      <c r="M259" s="195" t="s">
        <v>1</v>
      </c>
      <c r="N259" s="196" t="s">
        <v>46</v>
      </c>
      <c r="O259" s="71"/>
      <c r="P259" s="197">
        <f>O259*H259</f>
        <v>0</v>
      </c>
      <c r="Q259" s="197">
        <v>0</v>
      </c>
      <c r="R259" s="197">
        <f>Q259*H259</f>
        <v>0</v>
      </c>
      <c r="S259" s="197">
        <v>0</v>
      </c>
      <c r="T259" s="19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137</v>
      </c>
      <c r="AT259" s="199" t="s">
        <v>132</v>
      </c>
      <c r="AU259" s="199" t="s">
        <v>91</v>
      </c>
      <c r="AY259" s="16" t="s">
        <v>130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6" t="s">
        <v>89</v>
      </c>
      <c r="BK259" s="200">
        <f>ROUND(I259*H259,2)</f>
        <v>0</v>
      </c>
      <c r="BL259" s="16" t="s">
        <v>137</v>
      </c>
      <c r="BM259" s="199" t="s">
        <v>416</v>
      </c>
    </row>
    <row r="260" spans="1:65" s="13" customFormat="1" ht="11.25">
      <c r="B260" s="201"/>
      <c r="C260" s="202"/>
      <c r="D260" s="203" t="s">
        <v>139</v>
      </c>
      <c r="E260" s="204" t="s">
        <v>1</v>
      </c>
      <c r="F260" s="205" t="s">
        <v>417</v>
      </c>
      <c r="G260" s="202"/>
      <c r="H260" s="206">
        <v>645</v>
      </c>
      <c r="I260" s="207"/>
      <c r="J260" s="202"/>
      <c r="K260" s="202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139</v>
      </c>
      <c r="AU260" s="212" t="s">
        <v>91</v>
      </c>
      <c r="AV260" s="13" t="s">
        <v>91</v>
      </c>
      <c r="AW260" s="13" t="s">
        <v>38</v>
      </c>
      <c r="AX260" s="13" t="s">
        <v>89</v>
      </c>
      <c r="AY260" s="212" t="s">
        <v>130</v>
      </c>
    </row>
    <row r="261" spans="1:65" s="2" customFormat="1" ht="16.5" customHeight="1">
      <c r="A261" s="34"/>
      <c r="B261" s="35"/>
      <c r="C261" s="224" t="s">
        <v>418</v>
      </c>
      <c r="D261" s="224" t="s">
        <v>267</v>
      </c>
      <c r="E261" s="225" t="s">
        <v>419</v>
      </c>
      <c r="F261" s="226" t="s">
        <v>420</v>
      </c>
      <c r="G261" s="227" t="s">
        <v>170</v>
      </c>
      <c r="H261" s="228">
        <v>654.67499999999995</v>
      </c>
      <c r="I261" s="229"/>
      <c r="J261" s="230">
        <f>ROUND(I261*H261,2)</f>
        <v>0</v>
      </c>
      <c r="K261" s="226" t="s">
        <v>136</v>
      </c>
      <c r="L261" s="231"/>
      <c r="M261" s="232" t="s">
        <v>1</v>
      </c>
      <c r="N261" s="233" t="s">
        <v>46</v>
      </c>
      <c r="O261" s="71"/>
      <c r="P261" s="197">
        <f>O261*H261</f>
        <v>0</v>
      </c>
      <c r="Q261" s="197">
        <v>1.389E-2</v>
      </c>
      <c r="R261" s="197">
        <f>Q261*H261</f>
        <v>9.0934357499999994</v>
      </c>
      <c r="S261" s="197">
        <v>0</v>
      </c>
      <c r="T261" s="19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173</v>
      </c>
      <c r="AT261" s="199" t="s">
        <v>267</v>
      </c>
      <c r="AU261" s="199" t="s">
        <v>91</v>
      </c>
      <c r="AY261" s="16" t="s">
        <v>130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6" t="s">
        <v>89</v>
      </c>
      <c r="BK261" s="200">
        <f>ROUND(I261*H261,2)</f>
        <v>0</v>
      </c>
      <c r="BL261" s="16" t="s">
        <v>137</v>
      </c>
      <c r="BM261" s="199" t="s">
        <v>421</v>
      </c>
    </row>
    <row r="262" spans="1:65" s="13" customFormat="1" ht="11.25">
      <c r="B262" s="201"/>
      <c r="C262" s="202"/>
      <c r="D262" s="203" t="s">
        <v>139</v>
      </c>
      <c r="E262" s="202"/>
      <c r="F262" s="205" t="s">
        <v>422</v>
      </c>
      <c r="G262" s="202"/>
      <c r="H262" s="206">
        <v>654.67499999999995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139</v>
      </c>
      <c r="AU262" s="212" t="s">
        <v>91</v>
      </c>
      <c r="AV262" s="13" t="s">
        <v>91</v>
      </c>
      <c r="AW262" s="13" t="s">
        <v>4</v>
      </c>
      <c r="AX262" s="13" t="s">
        <v>89</v>
      </c>
      <c r="AY262" s="212" t="s">
        <v>130</v>
      </c>
    </row>
    <row r="263" spans="1:65" s="2" customFormat="1" ht="21.75" customHeight="1">
      <c r="A263" s="34"/>
      <c r="B263" s="35"/>
      <c r="C263" s="188" t="s">
        <v>423</v>
      </c>
      <c r="D263" s="188" t="s">
        <v>132</v>
      </c>
      <c r="E263" s="189" t="s">
        <v>424</v>
      </c>
      <c r="F263" s="190" t="s">
        <v>425</v>
      </c>
      <c r="G263" s="191" t="s">
        <v>170</v>
      </c>
      <c r="H263" s="192">
        <v>1</v>
      </c>
      <c r="I263" s="193"/>
      <c r="J263" s="194">
        <f>ROUND(I263*H263,2)</f>
        <v>0</v>
      </c>
      <c r="K263" s="190" t="s">
        <v>136</v>
      </c>
      <c r="L263" s="39"/>
      <c r="M263" s="195" t="s">
        <v>1</v>
      </c>
      <c r="N263" s="196" t="s">
        <v>46</v>
      </c>
      <c r="O263" s="71"/>
      <c r="P263" s="197">
        <f>O263*H263</f>
        <v>0</v>
      </c>
      <c r="Q263" s="197">
        <v>0</v>
      </c>
      <c r="R263" s="197">
        <f>Q263*H263</f>
        <v>0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137</v>
      </c>
      <c r="AT263" s="199" t="s">
        <v>132</v>
      </c>
      <c r="AU263" s="199" t="s">
        <v>91</v>
      </c>
      <c r="AY263" s="16" t="s">
        <v>130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6" t="s">
        <v>89</v>
      </c>
      <c r="BK263" s="200">
        <f>ROUND(I263*H263,2)</f>
        <v>0</v>
      </c>
      <c r="BL263" s="16" t="s">
        <v>137</v>
      </c>
      <c r="BM263" s="199" t="s">
        <v>426</v>
      </c>
    </row>
    <row r="264" spans="1:65" s="13" customFormat="1" ht="11.25">
      <c r="B264" s="201"/>
      <c r="C264" s="202"/>
      <c r="D264" s="203" t="s">
        <v>139</v>
      </c>
      <c r="E264" s="204" t="s">
        <v>1</v>
      </c>
      <c r="F264" s="205" t="s">
        <v>407</v>
      </c>
      <c r="G264" s="202"/>
      <c r="H264" s="206">
        <v>1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139</v>
      </c>
      <c r="AU264" s="212" t="s">
        <v>91</v>
      </c>
      <c r="AV264" s="13" t="s">
        <v>91</v>
      </c>
      <c r="AW264" s="13" t="s">
        <v>38</v>
      </c>
      <c r="AX264" s="13" t="s">
        <v>89</v>
      </c>
      <c r="AY264" s="212" t="s">
        <v>130</v>
      </c>
    </row>
    <row r="265" spans="1:65" s="2" customFormat="1" ht="16.5" customHeight="1">
      <c r="A265" s="34"/>
      <c r="B265" s="35"/>
      <c r="C265" s="224" t="s">
        <v>427</v>
      </c>
      <c r="D265" s="224" t="s">
        <v>267</v>
      </c>
      <c r="E265" s="225" t="s">
        <v>428</v>
      </c>
      <c r="F265" s="226" t="s">
        <v>429</v>
      </c>
      <c r="G265" s="227" t="s">
        <v>170</v>
      </c>
      <c r="H265" s="228">
        <v>1.0149999999999999</v>
      </c>
      <c r="I265" s="229"/>
      <c r="J265" s="230">
        <f>ROUND(I265*H265,2)</f>
        <v>0</v>
      </c>
      <c r="K265" s="226" t="s">
        <v>136</v>
      </c>
      <c r="L265" s="231"/>
      <c r="M265" s="232" t="s">
        <v>1</v>
      </c>
      <c r="N265" s="233" t="s">
        <v>46</v>
      </c>
      <c r="O265" s="71"/>
      <c r="P265" s="197">
        <f>O265*H265</f>
        <v>0</v>
      </c>
      <c r="Q265" s="197">
        <v>2.2380000000000001E-2</v>
      </c>
      <c r="R265" s="197">
        <f>Q265*H265</f>
        <v>2.2715699999999998E-2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173</v>
      </c>
      <c r="AT265" s="199" t="s">
        <v>267</v>
      </c>
      <c r="AU265" s="199" t="s">
        <v>91</v>
      </c>
      <c r="AY265" s="16" t="s">
        <v>130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6" t="s">
        <v>89</v>
      </c>
      <c r="BK265" s="200">
        <f>ROUND(I265*H265,2)</f>
        <v>0</v>
      </c>
      <c r="BL265" s="16" t="s">
        <v>137</v>
      </c>
      <c r="BM265" s="199" t="s">
        <v>430</v>
      </c>
    </row>
    <row r="266" spans="1:65" s="13" customFormat="1" ht="11.25">
      <c r="B266" s="201"/>
      <c r="C266" s="202"/>
      <c r="D266" s="203" t="s">
        <v>139</v>
      </c>
      <c r="E266" s="202"/>
      <c r="F266" s="205" t="s">
        <v>412</v>
      </c>
      <c r="G266" s="202"/>
      <c r="H266" s="206">
        <v>1.0149999999999999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139</v>
      </c>
      <c r="AU266" s="212" t="s">
        <v>91</v>
      </c>
      <c r="AV266" s="13" t="s">
        <v>91</v>
      </c>
      <c r="AW266" s="13" t="s">
        <v>4</v>
      </c>
      <c r="AX266" s="13" t="s">
        <v>89</v>
      </c>
      <c r="AY266" s="212" t="s">
        <v>130</v>
      </c>
    </row>
    <row r="267" spans="1:65" s="2" customFormat="1" ht="21.75" customHeight="1">
      <c r="A267" s="34"/>
      <c r="B267" s="35"/>
      <c r="C267" s="188" t="s">
        <v>431</v>
      </c>
      <c r="D267" s="188" t="s">
        <v>132</v>
      </c>
      <c r="E267" s="189" t="s">
        <v>432</v>
      </c>
      <c r="F267" s="190" t="s">
        <v>433</v>
      </c>
      <c r="G267" s="191" t="s">
        <v>170</v>
      </c>
      <c r="H267" s="192">
        <v>593</v>
      </c>
      <c r="I267" s="193"/>
      <c r="J267" s="194">
        <f>ROUND(I267*H267,2)</f>
        <v>0</v>
      </c>
      <c r="K267" s="190" t="s">
        <v>136</v>
      </c>
      <c r="L267" s="39"/>
      <c r="M267" s="195" t="s">
        <v>1</v>
      </c>
      <c r="N267" s="196" t="s">
        <v>46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137</v>
      </c>
      <c r="AT267" s="199" t="s">
        <v>132</v>
      </c>
      <c r="AU267" s="199" t="s">
        <v>91</v>
      </c>
      <c r="AY267" s="16" t="s">
        <v>130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6" t="s">
        <v>89</v>
      </c>
      <c r="BK267" s="200">
        <f>ROUND(I267*H267,2)</f>
        <v>0</v>
      </c>
      <c r="BL267" s="16" t="s">
        <v>137</v>
      </c>
      <c r="BM267" s="199" t="s">
        <v>434</v>
      </c>
    </row>
    <row r="268" spans="1:65" s="13" customFormat="1" ht="11.25">
      <c r="B268" s="201"/>
      <c r="C268" s="202"/>
      <c r="D268" s="203" t="s">
        <v>139</v>
      </c>
      <c r="E268" s="204" t="s">
        <v>1</v>
      </c>
      <c r="F268" s="205" t="s">
        <v>435</v>
      </c>
      <c r="G268" s="202"/>
      <c r="H268" s="206">
        <v>593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139</v>
      </c>
      <c r="AU268" s="212" t="s">
        <v>91</v>
      </c>
      <c r="AV268" s="13" t="s">
        <v>91</v>
      </c>
      <c r="AW268" s="13" t="s">
        <v>38</v>
      </c>
      <c r="AX268" s="13" t="s">
        <v>89</v>
      </c>
      <c r="AY268" s="212" t="s">
        <v>130</v>
      </c>
    </row>
    <row r="269" spans="1:65" s="2" customFormat="1" ht="16.5" customHeight="1">
      <c r="A269" s="34"/>
      <c r="B269" s="35"/>
      <c r="C269" s="224" t="s">
        <v>436</v>
      </c>
      <c r="D269" s="224" t="s">
        <v>267</v>
      </c>
      <c r="E269" s="225" t="s">
        <v>437</v>
      </c>
      <c r="F269" s="226" t="s">
        <v>438</v>
      </c>
      <c r="G269" s="227" t="s">
        <v>170</v>
      </c>
      <c r="H269" s="228">
        <v>601.89499999999998</v>
      </c>
      <c r="I269" s="229"/>
      <c r="J269" s="230">
        <f>ROUND(I269*H269,2)</f>
        <v>0</v>
      </c>
      <c r="K269" s="226" t="s">
        <v>136</v>
      </c>
      <c r="L269" s="231"/>
      <c r="M269" s="232" t="s">
        <v>1</v>
      </c>
      <c r="N269" s="233" t="s">
        <v>46</v>
      </c>
      <c r="O269" s="71"/>
      <c r="P269" s="197">
        <f>O269*H269</f>
        <v>0</v>
      </c>
      <c r="Q269" s="197">
        <v>2.827E-2</v>
      </c>
      <c r="R269" s="197">
        <f>Q269*H269</f>
        <v>17.015571649999998</v>
      </c>
      <c r="S269" s="197">
        <v>0</v>
      </c>
      <c r="T269" s="19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9" t="s">
        <v>173</v>
      </c>
      <c r="AT269" s="199" t="s">
        <v>267</v>
      </c>
      <c r="AU269" s="199" t="s">
        <v>91</v>
      </c>
      <c r="AY269" s="16" t="s">
        <v>130</v>
      </c>
      <c r="BE269" s="200">
        <f>IF(N269="základní",J269,0)</f>
        <v>0</v>
      </c>
      <c r="BF269" s="200">
        <f>IF(N269="snížená",J269,0)</f>
        <v>0</v>
      </c>
      <c r="BG269" s="200">
        <f>IF(N269="zákl. přenesená",J269,0)</f>
        <v>0</v>
      </c>
      <c r="BH269" s="200">
        <f>IF(N269="sníž. přenesená",J269,0)</f>
        <v>0</v>
      </c>
      <c r="BI269" s="200">
        <f>IF(N269="nulová",J269,0)</f>
        <v>0</v>
      </c>
      <c r="BJ269" s="16" t="s">
        <v>89</v>
      </c>
      <c r="BK269" s="200">
        <f>ROUND(I269*H269,2)</f>
        <v>0</v>
      </c>
      <c r="BL269" s="16" t="s">
        <v>137</v>
      </c>
      <c r="BM269" s="199" t="s">
        <v>439</v>
      </c>
    </row>
    <row r="270" spans="1:65" s="13" customFormat="1" ht="11.25">
      <c r="B270" s="201"/>
      <c r="C270" s="202"/>
      <c r="D270" s="203" t="s">
        <v>139</v>
      </c>
      <c r="E270" s="202"/>
      <c r="F270" s="205" t="s">
        <v>440</v>
      </c>
      <c r="G270" s="202"/>
      <c r="H270" s="206">
        <v>601.89499999999998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139</v>
      </c>
      <c r="AU270" s="212" t="s">
        <v>91</v>
      </c>
      <c r="AV270" s="13" t="s">
        <v>91</v>
      </c>
      <c r="AW270" s="13" t="s">
        <v>4</v>
      </c>
      <c r="AX270" s="13" t="s">
        <v>89</v>
      </c>
      <c r="AY270" s="212" t="s">
        <v>130</v>
      </c>
    </row>
    <row r="271" spans="1:65" s="2" customFormat="1" ht="16.5" customHeight="1">
      <c r="A271" s="34"/>
      <c r="B271" s="35"/>
      <c r="C271" s="188" t="s">
        <v>441</v>
      </c>
      <c r="D271" s="188" t="s">
        <v>132</v>
      </c>
      <c r="E271" s="189" t="s">
        <v>442</v>
      </c>
      <c r="F271" s="190" t="s">
        <v>443</v>
      </c>
      <c r="G271" s="191" t="s">
        <v>135</v>
      </c>
      <c r="H271" s="192">
        <v>2</v>
      </c>
      <c r="I271" s="193"/>
      <c r="J271" s="194">
        <f>ROUND(I271*H271,2)</f>
        <v>0</v>
      </c>
      <c r="K271" s="190" t="s">
        <v>136</v>
      </c>
      <c r="L271" s="39"/>
      <c r="M271" s="195" t="s">
        <v>1</v>
      </c>
      <c r="N271" s="196" t="s">
        <v>46</v>
      </c>
      <c r="O271" s="71"/>
      <c r="P271" s="197">
        <f>O271*H271</f>
        <v>0</v>
      </c>
      <c r="Q271" s="197">
        <v>0</v>
      </c>
      <c r="R271" s="197">
        <f>Q271*H271</f>
        <v>0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137</v>
      </c>
      <c r="AT271" s="199" t="s">
        <v>132</v>
      </c>
      <c r="AU271" s="199" t="s">
        <v>91</v>
      </c>
      <c r="AY271" s="16" t="s">
        <v>130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6" t="s">
        <v>89</v>
      </c>
      <c r="BK271" s="200">
        <f>ROUND(I271*H271,2)</f>
        <v>0</v>
      </c>
      <c r="BL271" s="16" t="s">
        <v>137</v>
      </c>
      <c r="BM271" s="199" t="s">
        <v>444</v>
      </c>
    </row>
    <row r="272" spans="1:65" s="13" customFormat="1" ht="11.25">
      <c r="B272" s="201"/>
      <c r="C272" s="202"/>
      <c r="D272" s="203" t="s">
        <v>139</v>
      </c>
      <c r="E272" s="204" t="s">
        <v>1</v>
      </c>
      <c r="F272" s="205" t="s">
        <v>91</v>
      </c>
      <c r="G272" s="202"/>
      <c r="H272" s="206">
        <v>2</v>
      </c>
      <c r="I272" s="207"/>
      <c r="J272" s="202"/>
      <c r="K272" s="202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139</v>
      </c>
      <c r="AU272" s="212" t="s">
        <v>91</v>
      </c>
      <c r="AV272" s="13" t="s">
        <v>91</v>
      </c>
      <c r="AW272" s="13" t="s">
        <v>38</v>
      </c>
      <c r="AX272" s="13" t="s">
        <v>89</v>
      </c>
      <c r="AY272" s="212" t="s">
        <v>130</v>
      </c>
    </row>
    <row r="273" spans="1:65" s="2" customFormat="1" ht="16.5" customHeight="1">
      <c r="A273" s="34"/>
      <c r="B273" s="35"/>
      <c r="C273" s="224" t="s">
        <v>445</v>
      </c>
      <c r="D273" s="224" t="s">
        <v>267</v>
      </c>
      <c r="E273" s="225" t="s">
        <v>689</v>
      </c>
      <c r="F273" s="226" t="s">
        <v>446</v>
      </c>
      <c r="G273" s="227" t="s">
        <v>135</v>
      </c>
      <c r="H273" s="228">
        <v>2</v>
      </c>
      <c r="I273" s="229"/>
      <c r="J273" s="230">
        <f>ROUND(I273*H273,2)</f>
        <v>0</v>
      </c>
      <c r="K273" s="226" t="s">
        <v>688</v>
      </c>
      <c r="L273" s="231"/>
      <c r="M273" s="232" t="s">
        <v>1</v>
      </c>
      <c r="N273" s="233" t="s">
        <v>46</v>
      </c>
      <c r="O273" s="71"/>
      <c r="P273" s="197">
        <f>O273*H273</f>
        <v>0</v>
      </c>
      <c r="Q273" s="197">
        <v>3.8999999999999999E-4</v>
      </c>
      <c r="R273" s="197">
        <f>Q273*H273</f>
        <v>7.7999999999999999E-4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173</v>
      </c>
      <c r="AT273" s="199" t="s">
        <v>267</v>
      </c>
      <c r="AU273" s="199" t="s">
        <v>91</v>
      </c>
      <c r="AY273" s="16" t="s">
        <v>130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6" t="s">
        <v>89</v>
      </c>
      <c r="BK273" s="200">
        <f>ROUND(I273*H273,2)</f>
        <v>0</v>
      </c>
      <c r="BL273" s="16" t="s">
        <v>137</v>
      </c>
      <c r="BM273" s="199" t="s">
        <v>447</v>
      </c>
    </row>
    <row r="274" spans="1:65" s="13" customFormat="1" ht="11.25">
      <c r="B274" s="201"/>
      <c r="C274" s="202"/>
      <c r="D274" s="203" t="s">
        <v>139</v>
      </c>
      <c r="E274" s="204" t="s">
        <v>1</v>
      </c>
      <c r="F274" s="205" t="s">
        <v>91</v>
      </c>
      <c r="G274" s="202"/>
      <c r="H274" s="206">
        <v>2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139</v>
      </c>
      <c r="AU274" s="212" t="s">
        <v>91</v>
      </c>
      <c r="AV274" s="13" t="s">
        <v>91</v>
      </c>
      <c r="AW274" s="13" t="s">
        <v>38</v>
      </c>
      <c r="AX274" s="13" t="s">
        <v>89</v>
      </c>
      <c r="AY274" s="212" t="s">
        <v>130</v>
      </c>
    </row>
    <row r="275" spans="1:65" s="2" customFormat="1" ht="16.5" customHeight="1">
      <c r="A275" s="34"/>
      <c r="B275" s="35"/>
      <c r="C275" s="224" t="s">
        <v>448</v>
      </c>
      <c r="D275" s="224" t="s">
        <v>267</v>
      </c>
      <c r="E275" s="225" t="s">
        <v>690</v>
      </c>
      <c r="F275" s="226" t="s">
        <v>449</v>
      </c>
      <c r="G275" s="227" t="s">
        <v>135</v>
      </c>
      <c r="H275" s="228">
        <v>2</v>
      </c>
      <c r="I275" s="229"/>
      <c r="J275" s="230">
        <f>ROUND(I275*H275,2)</f>
        <v>0</v>
      </c>
      <c r="K275" s="226" t="s">
        <v>688</v>
      </c>
      <c r="L275" s="231"/>
      <c r="M275" s="232" t="s">
        <v>1</v>
      </c>
      <c r="N275" s="233" t="s">
        <v>46</v>
      </c>
      <c r="O275" s="71"/>
      <c r="P275" s="197">
        <f>O275*H275</f>
        <v>0</v>
      </c>
      <c r="Q275" s="197">
        <v>1.39E-3</v>
      </c>
      <c r="R275" s="197">
        <f>Q275*H275</f>
        <v>2.7799999999999999E-3</v>
      </c>
      <c r="S275" s="197">
        <v>0</v>
      </c>
      <c r="T275" s="19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9" t="s">
        <v>173</v>
      </c>
      <c r="AT275" s="199" t="s">
        <v>267</v>
      </c>
      <c r="AU275" s="199" t="s">
        <v>91</v>
      </c>
      <c r="AY275" s="16" t="s">
        <v>130</v>
      </c>
      <c r="BE275" s="200">
        <f>IF(N275="základní",J275,0)</f>
        <v>0</v>
      </c>
      <c r="BF275" s="200">
        <f>IF(N275="snížená",J275,0)</f>
        <v>0</v>
      </c>
      <c r="BG275" s="200">
        <f>IF(N275="zákl. přenesená",J275,0)</f>
        <v>0</v>
      </c>
      <c r="BH275" s="200">
        <f>IF(N275="sníž. přenesená",J275,0)</f>
        <v>0</v>
      </c>
      <c r="BI275" s="200">
        <f>IF(N275="nulová",J275,0)</f>
        <v>0</v>
      </c>
      <c r="BJ275" s="16" t="s">
        <v>89</v>
      </c>
      <c r="BK275" s="200">
        <f>ROUND(I275*H275,2)</f>
        <v>0</v>
      </c>
      <c r="BL275" s="16" t="s">
        <v>137</v>
      </c>
      <c r="BM275" s="199" t="s">
        <v>450</v>
      </c>
    </row>
    <row r="276" spans="1:65" s="13" customFormat="1" ht="11.25">
      <c r="B276" s="201"/>
      <c r="C276" s="202"/>
      <c r="D276" s="203" t="s">
        <v>139</v>
      </c>
      <c r="E276" s="204" t="s">
        <v>1</v>
      </c>
      <c r="F276" s="205" t="s">
        <v>91</v>
      </c>
      <c r="G276" s="202"/>
      <c r="H276" s="206">
        <v>2</v>
      </c>
      <c r="I276" s="207"/>
      <c r="J276" s="202"/>
      <c r="K276" s="202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139</v>
      </c>
      <c r="AU276" s="212" t="s">
        <v>91</v>
      </c>
      <c r="AV276" s="13" t="s">
        <v>91</v>
      </c>
      <c r="AW276" s="13" t="s">
        <v>38</v>
      </c>
      <c r="AX276" s="13" t="s">
        <v>89</v>
      </c>
      <c r="AY276" s="212" t="s">
        <v>130</v>
      </c>
    </row>
    <row r="277" spans="1:65" s="2" customFormat="1" ht="16.5" customHeight="1">
      <c r="A277" s="34"/>
      <c r="B277" s="35"/>
      <c r="C277" s="188" t="s">
        <v>451</v>
      </c>
      <c r="D277" s="188" t="s">
        <v>132</v>
      </c>
      <c r="E277" s="189" t="s">
        <v>452</v>
      </c>
      <c r="F277" s="190" t="s">
        <v>453</v>
      </c>
      <c r="G277" s="191" t="s">
        <v>135</v>
      </c>
      <c r="H277" s="192">
        <v>2</v>
      </c>
      <c r="I277" s="193"/>
      <c r="J277" s="194">
        <f>ROUND(I277*H277,2)</f>
        <v>0</v>
      </c>
      <c r="K277" s="190" t="s">
        <v>136</v>
      </c>
      <c r="L277" s="39"/>
      <c r="M277" s="195" t="s">
        <v>1</v>
      </c>
      <c r="N277" s="196" t="s">
        <v>46</v>
      </c>
      <c r="O277" s="71"/>
      <c r="P277" s="197">
        <f>O277*H277</f>
        <v>0</v>
      </c>
      <c r="Q277" s="197">
        <v>0</v>
      </c>
      <c r="R277" s="197">
        <f>Q277*H277</f>
        <v>0</v>
      </c>
      <c r="S277" s="197">
        <v>0</v>
      </c>
      <c r="T277" s="19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9" t="s">
        <v>137</v>
      </c>
      <c r="AT277" s="199" t="s">
        <v>132</v>
      </c>
      <c r="AU277" s="199" t="s">
        <v>91</v>
      </c>
      <c r="AY277" s="16" t="s">
        <v>130</v>
      </c>
      <c r="BE277" s="200">
        <f>IF(N277="základní",J277,0)</f>
        <v>0</v>
      </c>
      <c r="BF277" s="200">
        <f>IF(N277="snížená",J277,0)</f>
        <v>0</v>
      </c>
      <c r="BG277" s="200">
        <f>IF(N277="zákl. přenesená",J277,0)</f>
        <v>0</v>
      </c>
      <c r="BH277" s="200">
        <f>IF(N277="sníž. přenesená",J277,0)</f>
        <v>0</v>
      </c>
      <c r="BI277" s="200">
        <f>IF(N277="nulová",J277,0)</f>
        <v>0</v>
      </c>
      <c r="BJ277" s="16" t="s">
        <v>89</v>
      </c>
      <c r="BK277" s="200">
        <f>ROUND(I277*H277,2)</f>
        <v>0</v>
      </c>
      <c r="BL277" s="16" t="s">
        <v>137</v>
      </c>
      <c r="BM277" s="199" t="s">
        <v>454</v>
      </c>
    </row>
    <row r="278" spans="1:65" s="13" customFormat="1" ht="11.25">
      <c r="B278" s="201"/>
      <c r="C278" s="202"/>
      <c r="D278" s="203" t="s">
        <v>139</v>
      </c>
      <c r="E278" s="204" t="s">
        <v>1</v>
      </c>
      <c r="F278" s="205" t="s">
        <v>91</v>
      </c>
      <c r="G278" s="202"/>
      <c r="H278" s="206">
        <v>2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139</v>
      </c>
      <c r="AU278" s="212" t="s">
        <v>91</v>
      </c>
      <c r="AV278" s="13" t="s">
        <v>91</v>
      </c>
      <c r="AW278" s="13" t="s">
        <v>38</v>
      </c>
      <c r="AX278" s="13" t="s">
        <v>89</v>
      </c>
      <c r="AY278" s="212" t="s">
        <v>130</v>
      </c>
    </row>
    <row r="279" spans="1:65" s="2" customFormat="1" ht="16.5" customHeight="1">
      <c r="A279" s="34"/>
      <c r="B279" s="35"/>
      <c r="C279" s="224" t="s">
        <v>455</v>
      </c>
      <c r="D279" s="224" t="s">
        <v>267</v>
      </c>
      <c r="E279" s="225" t="s">
        <v>691</v>
      </c>
      <c r="F279" s="226" t="s">
        <v>456</v>
      </c>
      <c r="G279" s="227" t="s">
        <v>135</v>
      </c>
      <c r="H279" s="228">
        <v>2</v>
      </c>
      <c r="I279" s="229"/>
      <c r="J279" s="230">
        <f>ROUND(I279*H279,2)</f>
        <v>0</v>
      </c>
      <c r="K279" s="226" t="s">
        <v>688</v>
      </c>
      <c r="L279" s="231"/>
      <c r="M279" s="232" t="s">
        <v>1</v>
      </c>
      <c r="N279" s="233" t="s">
        <v>46</v>
      </c>
      <c r="O279" s="71"/>
      <c r="P279" s="197">
        <f>O279*H279</f>
        <v>0</v>
      </c>
      <c r="Q279" s="197">
        <v>2.5600000000000002E-3</v>
      </c>
      <c r="R279" s="197">
        <f>Q279*H279</f>
        <v>5.1200000000000004E-3</v>
      </c>
      <c r="S279" s="197">
        <v>0</v>
      </c>
      <c r="T279" s="19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173</v>
      </c>
      <c r="AT279" s="199" t="s">
        <v>267</v>
      </c>
      <c r="AU279" s="199" t="s">
        <v>91</v>
      </c>
      <c r="AY279" s="16" t="s">
        <v>130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137</v>
      </c>
      <c r="BM279" s="199" t="s">
        <v>457</v>
      </c>
    </row>
    <row r="280" spans="1:65" s="13" customFormat="1" ht="11.25">
      <c r="B280" s="201"/>
      <c r="C280" s="202"/>
      <c r="D280" s="203" t="s">
        <v>139</v>
      </c>
      <c r="E280" s="204" t="s">
        <v>1</v>
      </c>
      <c r="F280" s="205" t="s">
        <v>91</v>
      </c>
      <c r="G280" s="202"/>
      <c r="H280" s="206">
        <v>2</v>
      </c>
      <c r="I280" s="207"/>
      <c r="J280" s="202"/>
      <c r="K280" s="202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139</v>
      </c>
      <c r="AU280" s="212" t="s">
        <v>91</v>
      </c>
      <c r="AV280" s="13" t="s">
        <v>91</v>
      </c>
      <c r="AW280" s="13" t="s">
        <v>38</v>
      </c>
      <c r="AX280" s="13" t="s">
        <v>89</v>
      </c>
      <c r="AY280" s="212" t="s">
        <v>130</v>
      </c>
    </row>
    <row r="281" spans="1:65" s="2" customFormat="1" ht="16.5" customHeight="1">
      <c r="A281" s="34"/>
      <c r="B281" s="35"/>
      <c r="C281" s="188" t="s">
        <v>458</v>
      </c>
      <c r="D281" s="188" t="s">
        <v>132</v>
      </c>
      <c r="E281" s="189" t="s">
        <v>459</v>
      </c>
      <c r="F281" s="190" t="s">
        <v>460</v>
      </c>
      <c r="G281" s="191" t="s">
        <v>135</v>
      </c>
      <c r="H281" s="192">
        <v>82</v>
      </c>
      <c r="I281" s="193"/>
      <c r="J281" s="194">
        <f>ROUND(I281*H281,2)</f>
        <v>0</v>
      </c>
      <c r="K281" s="190" t="s">
        <v>136</v>
      </c>
      <c r="L281" s="39"/>
      <c r="M281" s="195" t="s">
        <v>1</v>
      </c>
      <c r="N281" s="196" t="s">
        <v>46</v>
      </c>
      <c r="O281" s="71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137</v>
      </c>
      <c r="AT281" s="199" t="s">
        <v>132</v>
      </c>
      <c r="AU281" s="199" t="s">
        <v>91</v>
      </c>
      <c r="AY281" s="16" t="s">
        <v>130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6" t="s">
        <v>89</v>
      </c>
      <c r="BK281" s="200">
        <f>ROUND(I281*H281,2)</f>
        <v>0</v>
      </c>
      <c r="BL281" s="16" t="s">
        <v>137</v>
      </c>
      <c r="BM281" s="199" t="s">
        <v>461</v>
      </c>
    </row>
    <row r="282" spans="1:65" s="13" customFormat="1" ht="11.25">
      <c r="B282" s="201"/>
      <c r="C282" s="202"/>
      <c r="D282" s="203" t="s">
        <v>139</v>
      </c>
      <c r="E282" s="204" t="s">
        <v>1</v>
      </c>
      <c r="F282" s="205" t="s">
        <v>462</v>
      </c>
      <c r="G282" s="202"/>
      <c r="H282" s="206">
        <v>82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139</v>
      </c>
      <c r="AU282" s="212" t="s">
        <v>91</v>
      </c>
      <c r="AV282" s="13" t="s">
        <v>91</v>
      </c>
      <c r="AW282" s="13" t="s">
        <v>38</v>
      </c>
      <c r="AX282" s="13" t="s">
        <v>89</v>
      </c>
      <c r="AY282" s="212" t="s">
        <v>130</v>
      </c>
    </row>
    <row r="283" spans="1:65" s="2" customFormat="1" ht="16.5" customHeight="1">
      <c r="A283" s="34"/>
      <c r="B283" s="35"/>
      <c r="C283" s="224" t="s">
        <v>463</v>
      </c>
      <c r="D283" s="224" t="s">
        <v>267</v>
      </c>
      <c r="E283" s="225" t="s">
        <v>692</v>
      </c>
      <c r="F283" s="226" t="s">
        <v>464</v>
      </c>
      <c r="G283" s="227" t="s">
        <v>135</v>
      </c>
      <c r="H283" s="228">
        <v>82</v>
      </c>
      <c r="I283" s="229"/>
      <c r="J283" s="230">
        <f>ROUND(I283*H283,2)</f>
        <v>0</v>
      </c>
      <c r="K283" s="226" t="s">
        <v>688</v>
      </c>
      <c r="L283" s="231"/>
      <c r="M283" s="232" t="s">
        <v>1</v>
      </c>
      <c r="N283" s="233" t="s">
        <v>46</v>
      </c>
      <c r="O283" s="71"/>
      <c r="P283" s="197">
        <f>O283*H283</f>
        <v>0</v>
      </c>
      <c r="Q283" s="197">
        <v>5.6800000000000002E-3</v>
      </c>
      <c r="R283" s="197">
        <f>Q283*H283</f>
        <v>0.46576000000000001</v>
      </c>
      <c r="S283" s="197">
        <v>0</v>
      </c>
      <c r="T283" s="19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9" t="s">
        <v>173</v>
      </c>
      <c r="AT283" s="199" t="s">
        <v>267</v>
      </c>
      <c r="AU283" s="199" t="s">
        <v>91</v>
      </c>
      <c r="AY283" s="16" t="s">
        <v>130</v>
      </c>
      <c r="BE283" s="200">
        <f>IF(N283="základní",J283,0)</f>
        <v>0</v>
      </c>
      <c r="BF283" s="200">
        <f>IF(N283="snížená",J283,0)</f>
        <v>0</v>
      </c>
      <c r="BG283" s="200">
        <f>IF(N283="zákl. přenesená",J283,0)</f>
        <v>0</v>
      </c>
      <c r="BH283" s="200">
        <f>IF(N283="sníž. přenesená",J283,0)</f>
        <v>0</v>
      </c>
      <c r="BI283" s="200">
        <f>IF(N283="nulová",J283,0)</f>
        <v>0</v>
      </c>
      <c r="BJ283" s="16" t="s">
        <v>89</v>
      </c>
      <c r="BK283" s="200">
        <f>ROUND(I283*H283,2)</f>
        <v>0</v>
      </c>
      <c r="BL283" s="16" t="s">
        <v>137</v>
      </c>
      <c r="BM283" s="199" t="s">
        <v>465</v>
      </c>
    </row>
    <row r="284" spans="1:65" s="13" customFormat="1" ht="11.25">
      <c r="B284" s="201"/>
      <c r="C284" s="202"/>
      <c r="D284" s="203" t="s">
        <v>139</v>
      </c>
      <c r="E284" s="204" t="s">
        <v>1</v>
      </c>
      <c r="F284" s="205" t="s">
        <v>462</v>
      </c>
      <c r="G284" s="202"/>
      <c r="H284" s="206">
        <v>82</v>
      </c>
      <c r="I284" s="207"/>
      <c r="J284" s="202"/>
      <c r="K284" s="202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139</v>
      </c>
      <c r="AU284" s="212" t="s">
        <v>91</v>
      </c>
      <c r="AV284" s="13" t="s">
        <v>91</v>
      </c>
      <c r="AW284" s="13" t="s">
        <v>38</v>
      </c>
      <c r="AX284" s="13" t="s">
        <v>89</v>
      </c>
      <c r="AY284" s="212" t="s">
        <v>130</v>
      </c>
    </row>
    <row r="285" spans="1:65" s="2" customFormat="1" ht="16.5" customHeight="1">
      <c r="A285" s="34"/>
      <c r="B285" s="35"/>
      <c r="C285" s="188" t="s">
        <v>466</v>
      </c>
      <c r="D285" s="188" t="s">
        <v>132</v>
      </c>
      <c r="E285" s="189" t="s">
        <v>467</v>
      </c>
      <c r="F285" s="190" t="s">
        <v>468</v>
      </c>
      <c r="G285" s="191" t="s">
        <v>135</v>
      </c>
      <c r="H285" s="192">
        <v>1</v>
      </c>
      <c r="I285" s="193"/>
      <c r="J285" s="194">
        <f>ROUND(I285*H285,2)</f>
        <v>0</v>
      </c>
      <c r="K285" s="190" t="s">
        <v>136</v>
      </c>
      <c r="L285" s="39"/>
      <c r="M285" s="195" t="s">
        <v>1</v>
      </c>
      <c r="N285" s="196" t="s">
        <v>46</v>
      </c>
      <c r="O285" s="71"/>
      <c r="P285" s="197">
        <f>O285*H285</f>
        <v>0</v>
      </c>
      <c r="Q285" s="197">
        <v>0</v>
      </c>
      <c r="R285" s="197">
        <f>Q285*H285</f>
        <v>0</v>
      </c>
      <c r="S285" s="197">
        <v>0</v>
      </c>
      <c r="T285" s="19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9" t="s">
        <v>137</v>
      </c>
      <c r="AT285" s="199" t="s">
        <v>132</v>
      </c>
      <c r="AU285" s="199" t="s">
        <v>91</v>
      </c>
      <c r="AY285" s="16" t="s">
        <v>130</v>
      </c>
      <c r="BE285" s="200">
        <f>IF(N285="základní",J285,0)</f>
        <v>0</v>
      </c>
      <c r="BF285" s="200">
        <f>IF(N285="snížená",J285,0)</f>
        <v>0</v>
      </c>
      <c r="BG285" s="200">
        <f>IF(N285="zákl. přenesená",J285,0)</f>
        <v>0</v>
      </c>
      <c r="BH285" s="200">
        <f>IF(N285="sníž. přenesená",J285,0)</f>
        <v>0</v>
      </c>
      <c r="BI285" s="200">
        <f>IF(N285="nulová",J285,0)</f>
        <v>0</v>
      </c>
      <c r="BJ285" s="16" t="s">
        <v>89</v>
      </c>
      <c r="BK285" s="200">
        <f>ROUND(I285*H285,2)</f>
        <v>0</v>
      </c>
      <c r="BL285" s="16" t="s">
        <v>137</v>
      </c>
      <c r="BM285" s="199" t="s">
        <v>469</v>
      </c>
    </row>
    <row r="286" spans="1:65" s="13" customFormat="1" ht="11.25">
      <c r="B286" s="201"/>
      <c r="C286" s="202"/>
      <c r="D286" s="203" t="s">
        <v>139</v>
      </c>
      <c r="E286" s="204" t="s">
        <v>1</v>
      </c>
      <c r="F286" s="205" t="s">
        <v>89</v>
      </c>
      <c r="G286" s="202"/>
      <c r="H286" s="206">
        <v>1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139</v>
      </c>
      <c r="AU286" s="212" t="s">
        <v>91</v>
      </c>
      <c r="AV286" s="13" t="s">
        <v>91</v>
      </c>
      <c r="AW286" s="13" t="s">
        <v>38</v>
      </c>
      <c r="AX286" s="13" t="s">
        <v>89</v>
      </c>
      <c r="AY286" s="212" t="s">
        <v>130</v>
      </c>
    </row>
    <row r="287" spans="1:65" s="2" customFormat="1" ht="16.5" customHeight="1">
      <c r="A287" s="34"/>
      <c r="B287" s="35"/>
      <c r="C287" s="224" t="s">
        <v>470</v>
      </c>
      <c r="D287" s="224" t="s">
        <v>267</v>
      </c>
      <c r="E287" s="225" t="s">
        <v>693</v>
      </c>
      <c r="F287" s="226" t="s">
        <v>471</v>
      </c>
      <c r="G287" s="227" t="s">
        <v>135</v>
      </c>
      <c r="H287" s="228">
        <v>1</v>
      </c>
      <c r="I287" s="229"/>
      <c r="J287" s="230">
        <f>ROUND(I287*H287,2)</f>
        <v>0</v>
      </c>
      <c r="K287" s="226" t="s">
        <v>688</v>
      </c>
      <c r="L287" s="231"/>
      <c r="M287" s="232" t="s">
        <v>1</v>
      </c>
      <c r="N287" s="233" t="s">
        <v>46</v>
      </c>
      <c r="O287" s="71"/>
      <c r="P287" s="197">
        <f>O287*H287</f>
        <v>0</v>
      </c>
      <c r="Q287" s="197">
        <v>1.1800000000000001E-3</v>
      </c>
      <c r="R287" s="197">
        <f>Q287*H287</f>
        <v>1.1800000000000001E-3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173</v>
      </c>
      <c r="AT287" s="199" t="s">
        <v>267</v>
      </c>
      <c r="AU287" s="199" t="s">
        <v>91</v>
      </c>
      <c r="AY287" s="16" t="s">
        <v>130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6" t="s">
        <v>89</v>
      </c>
      <c r="BK287" s="200">
        <f>ROUND(I287*H287,2)</f>
        <v>0</v>
      </c>
      <c r="BL287" s="16" t="s">
        <v>137</v>
      </c>
      <c r="BM287" s="199" t="s">
        <v>472</v>
      </c>
    </row>
    <row r="288" spans="1:65" s="2" customFormat="1" ht="16.5" customHeight="1">
      <c r="A288" s="34"/>
      <c r="B288" s="35"/>
      <c r="C288" s="188" t="s">
        <v>473</v>
      </c>
      <c r="D288" s="188" t="s">
        <v>132</v>
      </c>
      <c r="E288" s="189" t="s">
        <v>474</v>
      </c>
      <c r="F288" s="190" t="s">
        <v>475</v>
      </c>
      <c r="G288" s="191" t="s">
        <v>135</v>
      </c>
      <c r="H288" s="192">
        <v>16</v>
      </c>
      <c r="I288" s="193"/>
      <c r="J288" s="194">
        <f>ROUND(I288*H288,2)</f>
        <v>0</v>
      </c>
      <c r="K288" s="190" t="s">
        <v>136</v>
      </c>
      <c r="L288" s="39"/>
      <c r="M288" s="195" t="s">
        <v>1</v>
      </c>
      <c r="N288" s="196" t="s">
        <v>46</v>
      </c>
      <c r="O288" s="71"/>
      <c r="P288" s="197">
        <f>O288*H288</f>
        <v>0</v>
      </c>
      <c r="Q288" s="197">
        <v>0</v>
      </c>
      <c r="R288" s="197">
        <f>Q288*H288</f>
        <v>0</v>
      </c>
      <c r="S288" s="197">
        <v>0</v>
      </c>
      <c r="T288" s="19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9" t="s">
        <v>137</v>
      </c>
      <c r="AT288" s="199" t="s">
        <v>132</v>
      </c>
      <c r="AU288" s="199" t="s">
        <v>91</v>
      </c>
      <c r="AY288" s="16" t="s">
        <v>130</v>
      </c>
      <c r="BE288" s="200">
        <f>IF(N288="základní",J288,0)</f>
        <v>0</v>
      </c>
      <c r="BF288" s="200">
        <f>IF(N288="snížená",J288,0)</f>
        <v>0</v>
      </c>
      <c r="BG288" s="200">
        <f>IF(N288="zákl. přenesená",J288,0)</f>
        <v>0</v>
      </c>
      <c r="BH288" s="200">
        <f>IF(N288="sníž. přenesená",J288,0)</f>
        <v>0</v>
      </c>
      <c r="BI288" s="200">
        <f>IF(N288="nulová",J288,0)</f>
        <v>0</v>
      </c>
      <c r="BJ288" s="16" t="s">
        <v>89</v>
      </c>
      <c r="BK288" s="200">
        <f>ROUND(I288*H288,2)</f>
        <v>0</v>
      </c>
      <c r="BL288" s="16" t="s">
        <v>137</v>
      </c>
      <c r="BM288" s="199" t="s">
        <v>476</v>
      </c>
    </row>
    <row r="289" spans="1:65" s="13" customFormat="1" ht="11.25">
      <c r="B289" s="201"/>
      <c r="C289" s="202"/>
      <c r="D289" s="203" t="s">
        <v>139</v>
      </c>
      <c r="E289" s="204" t="s">
        <v>1</v>
      </c>
      <c r="F289" s="205" t="s">
        <v>477</v>
      </c>
      <c r="G289" s="202"/>
      <c r="H289" s="206">
        <v>16</v>
      </c>
      <c r="I289" s="207"/>
      <c r="J289" s="202"/>
      <c r="K289" s="202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139</v>
      </c>
      <c r="AU289" s="212" t="s">
        <v>91</v>
      </c>
      <c r="AV289" s="13" t="s">
        <v>91</v>
      </c>
      <c r="AW289" s="13" t="s">
        <v>38</v>
      </c>
      <c r="AX289" s="13" t="s">
        <v>89</v>
      </c>
      <c r="AY289" s="212" t="s">
        <v>130</v>
      </c>
    </row>
    <row r="290" spans="1:65" s="2" customFormat="1" ht="16.5" customHeight="1">
      <c r="A290" s="34"/>
      <c r="B290" s="35"/>
      <c r="C290" s="224" t="s">
        <v>478</v>
      </c>
      <c r="D290" s="224" t="s">
        <v>267</v>
      </c>
      <c r="E290" s="225" t="s">
        <v>694</v>
      </c>
      <c r="F290" s="226" t="s">
        <v>479</v>
      </c>
      <c r="G290" s="227" t="s">
        <v>135</v>
      </c>
      <c r="H290" s="228">
        <v>1</v>
      </c>
      <c r="I290" s="229"/>
      <c r="J290" s="230">
        <f>ROUND(I290*H290,2)</f>
        <v>0</v>
      </c>
      <c r="K290" s="226" t="s">
        <v>688</v>
      </c>
      <c r="L290" s="231"/>
      <c r="M290" s="232" t="s">
        <v>1</v>
      </c>
      <c r="N290" s="233" t="s">
        <v>46</v>
      </c>
      <c r="O290" s="71"/>
      <c r="P290" s="197">
        <f>O290*H290</f>
        <v>0</v>
      </c>
      <c r="Q290" s="197">
        <v>1.2800000000000001E-2</v>
      </c>
      <c r="R290" s="197">
        <f>Q290*H290</f>
        <v>1.2800000000000001E-2</v>
      </c>
      <c r="S290" s="197">
        <v>0</v>
      </c>
      <c r="T290" s="19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9" t="s">
        <v>173</v>
      </c>
      <c r="AT290" s="199" t="s">
        <v>267</v>
      </c>
      <c r="AU290" s="199" t="s">
        <v>91</v>
      </c>
      <c r="AY290" s="16" t="s">
        <v>130</v>
      </c>
      <c r="BE290" s="200">
        <f>IF(N290="základní",J290,0)</f>
        <v>0</v>
      </c>
      <c r="BF290" s="200">
        <f>IF(N290="snížená",J290,0)</f>
        <v>0</v>
      </c>
      <c r="BG290" s="200">
        <f>IF(N290="zákl. přenesená",J290,0)</f>
        <v>0</v>
      </c>
      <c r="BH290" s="200">
        <f>IF(N290="sníž. přenesená",J290,0)</f>
        <v>0</v>
      </c>
      <c r="BI290" s="200">
        <f>IF(N290="nulová",J290,0)</f>
        <v>0</v>
      </c>
      <c r="BJ290" s="16" t="s">
        <v>89</v>
      </c>
      <c r="BK290" s="200">
        <f>ROUND(I290*H290,2)</f>
        <v>0</v>
      </c>
      <c r="BL290" s="16" t="s">
        <v>137</v>
      </c>
      <c r="BM290" s="199" t="s">
        <v>480</v>
      </c>
    </row>
    <row r="291" spans="1:65" s="13" customFormat="1" ht="11.25">
      <c r="B291" s="201"/>
      <c r="C291" s="202"/>
      <c r="D291" s="203" t="s">
        <v>139</v>
      </c>
      <c r="E291" s="204" t="s">
        <v>1</v>
      </c>
      <c r="F291" s="205" t="s">
        <v>89</v>
      </c>
      <c r="G291" s="202"/>
      <c r="H291" s="206">
        <v>1</v>
      </c>
      <c r="I291" s="207"/>
      <c r="J291" s="202"/>
      <c r="K291" s="202"/>
      <c r="L291" s="208"/>
      <c r="M291" s="209"/>
      <c r="N291" s="210"/>
      <c r="O291" s="210"/>
      <c r="P291" s="210"/>
      <c r="Q291" s="210"/>
      <c r="R291" s="210"/>
      <c r="S291" s="210"/>
      <c r="T291" s="211"/>
      <c r="AT291" s="212" t="s">
        <v>139</v>
      </c>
      <c r="AU291" s="212" t="s">
        <v>91</v>
      </c>
      <c r="AV291" s="13" t="s">
        <v>91</v>
      </c>
      <c r="AW291" s="13" t="s">
        <v>38</v>
      </c>
      <c r="AX291" s="13" t="s">
        <v>89</v>
      </c>
      <c r="AY291" s="212" t="s">
        <v>130</v>
      </c>
    </row>
    <row r="292" spans="1:65" s="2" customFormat="1" ht="16.5" customHeight="1">
      <c r="A292" s="34"/>
      <c r="B292" s="35"/>
      <c r="C292" s="224" t="s">
        <v>481</v>
      </c>
      <c r="D292" s="224" t="s">
        <v>267</v>
      </c>
      <c r="E292" s="225" t="s">
        <v>695</v>
      </c>
      <c r="F292" s="226" t="s">
        <v>482</v>
      </c>
      <c r="G292" s="227" t="s">
        <v>135</v>
      </c>
      <c r="H292" s="228">
        <v>3</v>
      </c>
      <c r="I292" s="229"/>
      <c r="J292" s="230">
        <f>ROUND(I292*H292,2)</f>
        <v>0</v>
      </c>
      <c r="K292" s="226" t="s">
        <v>688</v>
      </c>
      <c r="L292" s="231"/>
      <c r="M292" s="232" t="s">
        <v>1</v>
      </c>
      <c r="N292" s="233" t="s">
        <v>46</v>
      </c>
      <c r="O292" s="71"/>
      <c r="P292" s="197">
        <f>O292*H292</f>
        <v>0</v>
      </c>
      <c r="Q292" s="197">
        <v>1.2800000000000001E-2</v>
      </c>
      <c r="R292" s="197">
        <f>Q292*H292</f>
        <v>3.8400000000000004E-2</v>
      </c>
      <c r="S292" s="197">
        <v>0</v>
      </c>
      <c r="T292" s="19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9" t="s">
        <v>173</v>
      </c>
      <c r="AT292" s="199" t="s">
        <v>267</v>
      </c>
      <c r="AU292" s="199" t="s">
        <v>91</v>
      </c>
      <c r="AY292" s="16" t="s">
        <v>130</v>
      </c>
      <c r="BE292" s="200">
        <f>IF(N292="základní",J292,0)</f>
        <v>0</v>
      </c>
      <c r="BF292" s="200">
        <f>IF(N292="snížená",J292,0)</f>
        <v>0</v>
      </c>
      <c r="BG292" s="200">
        <f>IF(N292="zákl. přenesená",J292,0)</f>
        <v>0</v>
      </c>
      <c r="BH292" s="200">
        <f>IF(N292="sníž. přenesená",J292,0)</f>
        <v>0</v>
      </c>
      <c r="BI292" s="200">
        <f>IF(N292="nulová",J292,0)</f>
        <v>0</v>
      </c>
      <c r="BJ292" s="16" t="s">
        <v>89</v>
      </c>
      <c r="BK292" s="200">
        <f>ROUND(I292*H292,2)</f>
        <v>0</v>
      </c>
      <c r="BL292" s="16" t="s">
        <v>137</v>
      </c>
      <c r="BM292" s="199" t="s">
        <v>483</v>
      </c>
    </row>
    <row r="293" spans="1:65" s="13" customFormat="1" ht="11.25">
      <c r="B293" s="201"/>
      <c r="C293" s="202"/>
      <c r="D293" s="203" t="s">
        <v>139</v>
      </c>
      <c r="E293" s="204" t="s">
        <v>1</v>
      </c>
      <c r="F293" s="205" t="s">
        <v>146</v>
      </c>
      <c r="G293" s="202"/>
      <c r="H293" s="206">
        <v>3</v>
      </c>
      <c r="I293" s="207"/>
      <c r="J293" s="202"/>
      <c r="K293" s="202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139</v>
      </c>
      <c r="AU293" s="212" t="s">
        <v>91</v>
      </c>
      <c r="AV293" s="13" t="s">
        <v>91</v>
      </c>
      <c r="AW293" s="13" t="s">
        <v>38</v>
      </c>
      <c r="AX293" s="13" t="s">
        <v>89</v>
      </c>
      <c r="AY293" s="212" t="s">
        <v>130</v>
      </c>
    </row>
    <row r="294" spans="1:65" s="2" customFormat="1" ht="16.5" customHeight="1">
      <c r="A294" s="34"/>
      <c r="B294" s="35"/>
      <c r="C294" s="224" t="s">
        <v>484</v>
      </c>
      <c r="D294" s="224" t="s">
        <v>267</v>
      </c>
      <c r="E294" s="225" t="s">
        <v>696</v>
      </c>
      <c r="F294" s="226" t="s">
        <v>485</v>
      </c>
      <c r="G294" s="227" t="s">
        <v>135</v>
      </c>
      <c r="H294" s="228">
        <v>2</v>
      </c>
      <c r="I294" s="229"/>
      <c r="J294" s="230">
        <f>ROUND(I294*H294,2)</f>
        <v>0</v>
      </c>
      <c r="K294" s="226" t="s">
        <v>688</v>
      </c>
      <c r="L294" s="231"/>
      <c r="M294" s="232" t="s">
        <v>1</v>
      </c>
      <c r="N294" s="233" t="s">
        <v>46</v>
      </c>
      <c r="O294" s="71"/>
      <c r="P294" s="197">
        <f>O294*H294</f>
        <v>0</v>
      </c>
      <c r="Q294" s="197">
        <v>1.2800000000000001E-2</v>
      </c>
      <c r="R294" s="197">
        <f>Q294*H294</f>
        <v>2.5600000000000001E-2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173</v>
      </c>
      <c r="AT294" s="199" t="s">
        <v>267</v>
      </c>
      <c r="AU294" s="199" t="s">
        <v>91</v>
      </c>
      <c r="AY294" s="16" t="s">
        <v>130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6" t="s">
        <v>89</v>
      </c>
      <c r="BK294" s="200">
        <f>ROUND(I294*H294,2)</f>
        <v>0</v>
      </c>
      <c r="BL294" s="16" t="s">
        <v>137</v>
      </c>
      <c r="BM294" s="199" t="s">
        <v>486</v>
      </c>
    </row>
    <row r="295" spans="1:65" s="13" customFormat="1" ht="11.25">
      <c r="B295" s="201"/>
      <c r="C295" s="202"/>
      <c r="D295" s="203" t="s">
        <v>139</v>
      </c>
      <c r="E295" s="204" t="s">
        <v>1</v>
      </c>
      <c r="F295" s="205" t="s">
        <v>91</v>
      </c>
      <c r="G295" s="202"/>
      <c r="H295" s="206">
        <v>2</v>
      </c>
      <c r="I295" s="207"/>
      <c r="J295" s="202"/>
      <c r="K295" s="202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139</v>
      </c>
      <c r="AU295" s="212" t="s">
        <v>91</v>
      </c>
      <c r="AV295" s="13" t="s">
        <v>91</v>
      </c>
      <c r="AW295" s="13" t="s">
        <v>38</v>
      </c>
      <c r="AX295" s="13" t="s">
        <v>89</v>
      </c>
      <c r="AY295" s="212" t="s">
        <v>130</v>
      </c>
    </row>
    <row r="296" spans="1:65" s="2" customFormat="1" ht="16.5" customHeight="1">
      <c r="A296" s="34"/>
      <c r="B296" s="35"/>
      <c r="C296" s="224" t="s">
        <v>487</v>
      </c>
      <c r="D296" s="224" t="s">
        <v>267</v>
      </c>
      <c r="E296" s="225" t="s">
        <v>697</v>
      </c>
      <c r="F296" s="226" t="s">
        <v>488</v>
      </c>
      <c r="G296" s="227" t="s">
        <v>135</v>
      </c>
      <c r="H296" s="228">
        <v>5</v>
      </c>
      <c r="I296" s="229"/>
      <c r="J296" s="230">
        <f>ROUND(I296*H296,2)</f>
        <v>0</v>
      </c>
      <c r="K296" s="226" t="s">
        <v>688</v>
      </c>
      <c r="L296" s="231"/>
      <c r="M296" s="232" t="s">
        <v>1</v>
      </c>
      <c r="N296" s="233" t="s">
        <v>46</v>
      </c>
      <c r="O296" s="71"/>
      <c r="P296" s="197">
        <f>O296*H296</f>
        <v>0</v>
      </c>
      <c r="Q296" s="197">
        <v>1.4999999999999999E-2</v>
      </c>
      <c r="R296" s="197">
        <f>Q296*H296</f>
        <v>7.4999999999999997E-2</v>
      </c>
      <c r="S296" s="197">
        <v>0</v>
      </c>
      <c r="T296" s="19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9" t="s">
        <v>173</v>
      </c>
      <c r="AT296" s="199" t="s">
        <v>267</v>
      </c>
      <c r="AU296" s="199" t="s">
        <v>91</v>
      </c>
      <c r="AY296" s="16" t="s">
        <v>130</v>
      </c>
      <c r="BE296" s="200">
        <f>IF(N296="základní",J296,0)</f>
        <v>0</v>
      </c>
      <c r="BF296" s="200">
        <f>IF(N296="snížená",J296,0)</f>
        <v>0</v>
      </c>
      <c r="BG296" s="200">
        <f>IF(N296="zákl. přenesená",J296,0)</f>
        <v>0</v>
      </c>
      <c r="BH296" s="200">
        <f>IF(N296="sníž. přenesená",J296,0)</f>
        <v>0</v>
      </c>
      <c r="BI296" s="200">
        <f>IF(N296="nulová",J296,0)</f>
        <v>0</v>
      </c>
      <c r="BJ296" s="16" t="s">
        <v>89</v>
      </c>
      <c r="BK296" s="200">
        <f>ROUND(I296*H296,2)</f>
        <v>0</v>
      </c>
      <c r="BL296" s="16" t="s">
        <v>137</v>
      </c>
      <c r="BM296" s="199" t="s">
        <v>489</v>
      </c>
    </row>
    <row r="297" spans="1:65" s="13" customFormat="1" ht="11.25">
      <c r="B297" s="201"/>
      <c r="C297" s="202"/>
      <c r="D297" s="203" t="s">
        <v>139</v>
      </c>
      <c r="E297" s="204" t="s">
        <v>1</v>
      </c>
      <c r="F297" s="205" t="s">
        <v>156</v>
      </c>
      <c r="G297" s="202"/>
      <c r="H297" s="206">
        <v>5</v>
      </c>
      <c r="I297" s="207"/>
      <c r="J297" s="202"/>
      <c r="K297" s="202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139</v>
      </c>
      <c r="AU297" s="212" t="s">
        <v>91</v>
      </c>
      <c r="AV297" s="13" t="s">
        <v>91</v>
      </c>
      <c r="AW297" s="13" t="s">
        <v>38</v>
      </c>
      <c r="AX297" s="13" t="s">
        <v>89</v>
      </c>
      <c r="AY297" s="212" t="s">
        <v>130</v>
      </c>
    </row>
    <row r="298" spans="1:65" s="2" customFormat="1" ht="16.5" customHeight="1">
      <c r="A298" s="34"/>
      <c r="B298" s="35"/>
      <c r="C298" s="224" t="s">
        <v>490</v>
      </c>
      <c r="D298" s="224" t="s">
        <v>267</v>
      </c>
      <c r="E298" s="225" t="s">
        <v>698</v>
      </c>
      <c r="F298" s="226" t="s">
        <v>491</v>
      </c>
      <c r="G298" s="227" t="s">
        <v>135</v>
      </c>
      <c r="H298" s="228">
        <v>1</v>
      </c>
      <c r="I298" s="229"/>
      <c r="J298" s="230">
        <f>ROUND(I298*H298,2)</f>
        <v>0</v>
      </c>
      <c r="K298" s="226" t="s">
        <v>688</v>
      </c>
      <c r="L298" s="231"/>
      <c r="M298" s="232" t="s">
        <v>1</v>
      </c>
      <c r="N298" s="233" t="s">
        <v>46</v>
      </c>
      <c r="O298" s="71"/>
      <c r="P298" s="197">
        <f>O298*H298</f>
        <v>0</v>
      </c>
      <c r="Q298" s="197">
        <v>1.4999999999999999E-2</v>
      </c>
      <c r="R298" s="197">
        <f>Q298*H298</f>
        <v>1.4999999999999999E-2</v>
      </c>
      <c r="S298" s="197">
        <v>0</v>
      </c>
      <c r="T298" s="19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9" t="s">
        <v>173</v>
      </c>
      <c r="AT298" s="199" t="s">
        <v>267</v>
      </c>
      <c r="AU298" s="199" t="s">
        <v>91</v>
      </c>
      <c r="AY298" s="16" t="s">
        <v>130</v>
      </c>
      <c r="BE298" s="200">
        <f>IF(N298="základní",J298,0)</f>
        <v>0</v>
      </c>
      <c r="BF298" s="200">
        <f>IF(N298="snížená",J298,0)</f>
        <v>0</v>
      </c>
      <c r="BG298" s="200">
        <f>IF(N298="zákl. přenesená",J298,0)</f>
        <v>0</v>
      </c>
      <c r="BH298" s="200">
        <f>IF(N298="sníž. přenesená",J298,0)</f>
        <v>0</v>
      </c>
      <c r="BI298" s="200">
        <f>IF(N298="nulová",J298,0)</f>
        <v>0</v>
      </c>
      <c r="BJ298" s="16" t="s">
        <v>89</v>
      </c>
      <c r="BK298" s="200">
        <f>ROUND(I298*H298,2)</f>
        <v>0</v>
      </c>
      <c r="BL298" s="16" t="s">
        <v>137</v>
      </c>
      <c r="BM298" s="199" t="s">
        <v>492</v>
      </c>
    </row>
    <row r="299" spans="1:65" s="13" customFormat="1" ht="11.25">
      <c r="B299" s="201"/>
      <c r="C299" s="202"/>
      <c r="D299" s="203" t="s">
        <v>139</v>
      </c>
      <c r="E299" s="204" t="s">
        <v>1</v>
      </c>
      <c r="F299" s="205" t="s">
        <v>89</v>
      </c>
      <c r="G299" s="202"/>
      <c r="H299" s="206">
        <v>1</v>
      </c>
      <c r="I299" s="207"/>
      <c r="J299" s="202"/>
      <c r="K299" s="202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139</v>
      </c>
      <c r="AU299" s="212" t="s">
        <v>91</v>
      </c>
      <c r="AV299" s="13" t="s">
        <v>91</v>
      </c>
      <c r="AW299" s="13" t="s">
        <v>38</v>
      </c>
      <c r="AX299" s="13" t="s">
        <v>89</v>
      </c>
      <c r="AY299" s="212" t="s">
        <v>130</v>
      </c>
    </row>
    <row r="300" spans="1:65" s="2" customFormat="1" ht="16.5" customHeight="1">
      <c r="A300" s="34"/>
      <c r="B300" s="35"/>
      <c r="C300" s="224" t="s">
        <v>493</v>
      </c>
      <c r="D300" s="224" t="s">
        <v>267</v>
      </c>
      <c r="E300" s="225" t="s">
        <v>699</v>
      </c>
      <c r="F300" s="226" t="s">
        <v>494</v>
      </c>
      <c r="G300" s="227" t="s">
        <v>135</v>
      </c>
      <c r="H300" s="228">
        <v>3</v>
      </c>
      <c r="I300" s="229"/>
      <c r="J300" s="230">
        <f>ROUND(I300*H300,2)</f>
        <v>0</v>
      </c>
      <c r="K300" s="226" t="s">
        <v>688</v>
      </c>
      <c r="L300" s="231"/>
      <c r="M300" s="232" t="s">
        <v>1</v>
      </c>
      <c r="N300" s="233" t="s">
        <v>46</v>
      </c>
      <c r="O300" s="71"/>
      <c r="P300" s="197">
        <f>O300*H300</f>
        <v>0</v>
      </c>
      <c r="Q300" s="197">
        <v>1.38E-2</v>
      </c>
      <c r="R300" s="197">
        <f>Q300*H300</f>
        <v>4.1399999999999999E-2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173</v>
      </c>
      <c r="AT300" s="199" t="s">
        <v>267</v>
      </c>
      <c r="AU300" s="199" t="s">
        <v>91</v>
      </c>
      <c r="AY300" s="16" t="s">
        <v>130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6" t="s">
        <v>89</v>
      </c>
      <c r="BK300" s="200">
        <f>ROUND(I300*H300,2)</f>
        <v>0</v>
      </c>
      <c r="BL300" s="16" t="s">
        <v>137</v>
      </c>
      <c r="BM300" s="199" t="s">
        <v>495</v>
      </c>
    </row>
    <row r="301" spans="1:65" s="13" customFormat="1" ht="11.25">
      <c r="B301" s="201"/>
      <c r="C301" s="202"/>
      <c r="D301" s="203" t="s">
        <v>139</v>
      </c>
      <c r="E301" s="204" t="s">
        <v>1</v>
      </c>
      <c r="F301" s="205" t="s">
        <v>146</v>
      </c>
      <c r="G301" s="202"/>
      <c r="H301" s="206">
        <v>3</v>
      </c>
      <c r="I301" s="207"/>
      <c r="J301" s="202"/>
      <c r="K301" s="202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139</v>
      </c>
      <c r="AU301" s="212" t="s">
        <v>91</v>
      </c>
      <c r="AV301" s="13" t="s">
        <v>91</v>
      </c>
      <c r="AW301" s="13" t="s">
        <v>38</v>
      </c>
      <c r="AX301" s="13" t="s">
        <v>89</v>
      </c>
      <c r="AY301" s="212" t="s">
        <v>130</v>
      </c>
    </row>
    <row r="302" spans="1:65" s="2" customFormat="1" ht="16.5" customHeight="1">
      <c r="A302" s="34"/>
      <c r="B302" s="35"/>
      <c r="C302" s="224" t="s">
        <v>496</v>
      </c>
      <c r="D302" s="224" t="s">
        <v>267</v>
      </c>
      <c r="E302" s="225" t="s">
        <v>700</v>
      </c>
      <c r="F302" s="226" t="s">
        <v>497</v>
      </c>
      <c r="G302" s="227" t="s">
        <v>135</v>
      </c>
      <c r="H302" s="228">
        <v>1</v>
      </c>
      <c r="I302" s="229"/>
      <c r="J302" s="230">
        <f>ROUND(I302*H302,2)</f>
        <v>0</v>
      </c>
      <c r="K302" s="226" t="s">
        <v>688</v>
      </c>
      <c r="L302" s="231"/>
      <c r="M302" s="232" t="s">
        <v>1</v>
      </c>
      <c r="N302" s="233" t="s">
        <v>46</v>
      </c>
      <c r="O302" s="71"/>
      <c r="P302" s="197">
        <f>O302*H302</f>
        <v>0</v>
      </c>
      <c r="Q302" s="197">
        <v>4.0600000000000002E-3</v>
      </c>
      <c r="R302" s="197">
        <f>Q302*H302</f>
        <v>4.0600000000000002E-3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173</v>
      </c>
      <c r="AT302" s="199" t="s">
        <v>267</v>
      </c>
      <c r="AU302" s="199" t="s">
        <v>91</v>
      </c>
      <c r="AY302" s="16" t="s">
        <v>130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6" t="s">
        <v>89</v>
      </c>
      <c r="BK302" s="200">
        <f>ROUND(I302*H302,2)</f>
        <v>0</v>
      </c>
      <c r="BL302" s="16" t="s">
        <v>137</v>
      </c>
      <c r="BM302" s="199" t="s">
        <v>498</v>
      </c>
    </row>
    <row r="303" spans="1:65" s="2" customFormat="1" ht="16.5" customHeight="1">
      <c r="A303" s="34"/>
      <c r="B303" s="35"/>
      <c r="C303" s="188" t="s">
        <v>499</v>
      </c>
      <c r="D303" s="188" t="s">
        <v>132</v>
      </c>
      <c r="E303" s="189" t="s">
        <v>500</v>
      </c>
      <c r="F303" s="190" t="s">
        <v>501</v>
      </c>
      <c r="G303" s="191" t="s">
        <v>135</v>
      </c>
      <c r="H303" s="192">
        <v>2</v>
      </c>
      <c r="I303" s="193"/>
      <c r="J303" s="194">
        <f>ROUND(I303*H303,2)</f>
        <v>0</v>
      </c>
      <c r="K303" s="190" t="s">
        <v>136</v>
      </c>
      <c r="L303" s="39"/>
      <c r="M303" s="195" t="s">
        <v>1</v>
      </c>
      <c r="N303" s="196" t="s">
        <v>46</v>
      </c>
      <c r="O303" s="71"/>
      <c r="P303" s="197">
        <f>O303*H303</f>
        <v>0</v>
      </c>
      <c r="Q303" s="197">
        <v>0</v>
      </c>
      <c r="R303" s="197">
        <f>Q303*H303</f>
        <v>0</v>
      </c>
      <c r="S303" s="197">
        <v>0</v>
      </c>
      <c r="T303" s="19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9" t="s">
        <v>137</v>
      </c>
      <c r="AT303" s="199" t="s">
        <v>132</v>
      </c>
      <c r="AU303" s="199" t="s">
        <v>91</v>
      </c>
      <c r="AY303" s="16" t="s">
        <v>130</v>
      </c>
      <c r="BE303" s="200">
        <f>IF(N303="základní",J303,0)</f>
        <v>0</v>
      </c>
      <c r="BF303" s="200">
        <f>IF(N303="snížená",J303,0)</f>
        <v>0</v>
      </c>
      <c r="BG303" s="200">
        <f>IF(N303="zákl. přenesená",J303,0)</f>
        <v>0</v>
      </c>
      <c r="BH303" s="200">
        <f>IF(N303="sníž. přenesená",J303,0)</f>
        <v>0</v>
      </c>
      <c r="BI303" s="200">
        <f>IF(N303="nulová",J303,0)</f>
        <v>0</v>
      </c>
      <c r="BJ303" s="16" t="s">
        <v>89</v>
      </c>
      <c r="BK303" s="200">
        <f>ROUND(I303*H303,2)</f>
        <v>0</v>
      </c>
      <c r="BL303" s="16" t="s">
        <v>137</v>
      </c>
      <c r="BM303" s="199" t="s">
        <v>502</v>
      </c>
    </row>
    <row r="304" spans="1:65" s="13" customFormat="1" ht="11.25">
      <c r="B304" s="201"/>
      <c r="C304" s="202"/>
      <c r="D304" s="203" t="s">
        <v>139</v>
      </c>
      <c r="E304" s="204" t="s">
        <v>1</v>
      </c>
      <c r="F304" s="205" t="s">
        <v>91</v>
      </c>
      <c r="G304" s="202"/>
      <c r="H304" s="206">
        <v>2</v>
      </c>
      <c r="I304" s="207"/>
      <c r="J304" s="202"/>
      <c r="K304" s="202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139</v>
      </c>
      <c r="AU304" s="212" t="s">
        <v>91</v>
      </c>
      <c r="AV304" s="13" t="s">
        <v>91</v>
      </c>
      <c r="AW304" s="13" t="s">
        <v>38</v>
      </c>
      <c r="AX304" s="13" t="s">
        <v>89</v>
      </c>
      <c r="AY304" s="212" t="s">
        <v>130</v>
      </c>
    </row>
    <row r="305" spans="1:65" s="2" customFormat="1" ht="16.5" customHeight="1">
      <c r="A305" s="34"/>
      <c r="B305" s="35"/>
      <c r="C305" s="224" t="s">
        <v>503</v>
      </c>
      <c r="D305" s="224" t="s">
        <v>267</v>
      </c>
      <c r="E305" s="225" t="s">
        <v>701</v>
      </c>
      <c r="F305" s="226" t="s">
        <v>504</v>
      </c>
      <c r="G305" s="227" t="s">
        <v>135</v>
      </c>
      <c r="H305" s="228">
        <v>2</v>
      </c>
      <c r="I305" s="229"/>
      <c r="J305" s="230">
        <f>ROUND(I305*H305,2)</f>
        <v>0</v>
      </c>
      <c r="K305" s="226" t="s">
        <v>688</v>
      </c>
      <c r="L305" s="231"/>
      <c r="M305" s="232" t="s">
        <v>1</v>
      </c>
      <c r="N305" s="233" t="s">
        <v>46</v>
      </c>
      <c r="O305" s="71"/>
      <c r="P305" s="197">
        <f>O305*H305</f>
        <v>0</v>
      </c>
      <c r="Q305" s="197">
        <v>9.5200000000000007E-3</v>
      </c>
      <c r="R305" s="197">
        <f>Q305*H305</f>
        <v>1.9040000000000001E-2</v>
      </c>
      <c r="S305" s="197">
        <v>0</v>
      </c>
      <c r="T305" s="19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9" t="s">
        <v>173</v>
      </c>
      <c r="AT305" s="199" t="s">
        <v>267</v>
      </c>
      <c r="AU305" s="199" t="s">
        <v>91</v>
      </c>
      <c r="AY305" s="16" t="s">
        <v>130</v>
      </c>
      <c r="BE305" s="200">
        <f>IF(N305="základní",J305,0)</f>
        <v>0</v>
      </c>
      <c r="BF305" s="200">
        <f>IF(N305="snížená",J305,0)</f>
        <v>0</v>
      </c>
      <c r="BG305" s="200">
        <f>IF(N305="zákl. přenesená",J305,0)</f>
        <v>0</v>
      </c>
      <c r="BH305" s="200">
        <f>IF(N305="sníž. přenesená",J305,0)</f>
        <v>0</v>
      </c>
      <c r="BI305" s="200">
        <f>IF(N305="nulová",J305,0)</f>
        <v>0</v>
      </c>
      <c r="BJ305" s="16" t="s">
        <v>89</v>
      </c>
      <c r="BK305" s="200">
        <f>ROUND(I305*H305,2)</f>
        <v>0</v>
      </c>
      <c r="BL305" s="16" t="s">
        <v>137</v>
      </c>
      <c r="BM305" s="199" t="s">
        <v>505</v>
      </c>
    </row>
    <row r="306" spans="1:65" s="13" customFormat="1" ht="11.25">
      <c r="B306" s="201"/>
      <c r="C306" s="202"/>
      <c r="D306" s="203" t="s">
        <v>139</v>
      </c>
      <c r="E306" s="204" t="s">
        <v>1</v>
      </c>
      <c r="F306" s="205" t="s">
        <v>91</v>
      </c>
      <c r="G306" s="202"/>
      <c r="H306" s="206">
        <v>2</v>
      </c>
      <c r="I306" s="207"/>
      <c r="J306" s="202"/>
      <c r="K306" s="202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139</v>
      </c>
      <c r="AU306" s="212" t="s">
        <v>91</v>
      </c>
      <c r="AV306" s="13" t="s">
        <v>91</v>
      </c>
      <c r="AW306" s="13" t="s">
        <v>38</v>
      </c>
      <c r="AX306" s="13" t="s">
        <v>89</v>
      </c>
      <c r="AY306" s="212" t="s">
        <v>130</v>
      </c>
    </row>
    <row r="307" spans="1:65" s="2" customFormat="1" ht="16.5" customHeight="1">
      <c r="A307" s="34"/>
      <c r="B307" s="35"/>
      <c r="C307" s="188" t="s">
        <v>506</v>
      </c>
      <c r="D307" s="188" t="s">
        <v>132</v>
      </c>
      <c r="E307" s="189" t="s">
        <v>507</v>
      </c>
      <c r="F307" s="190" t="s">
        <v>508</v>
      </c>
      <c r="G307" s="191" t="s">
        <v>135</v>
      </c>
      <c r="H307" s="192">
        <v>77</v>
      </c>
      <c r="I307" s="193"/>
      <c r="J307" s="194">
        <f>ROUND(I307*H307,2)</f>
        <v>0</v>
      </c>
      <c r="K307" s="190" t="s">
        <v>136</v>
      </c>
      <c r="L307" s="39"/>
      <c r="M307" s="195" t="s">
        <v>1</v>
      </c>
      <c r="N307" s="196" t="s">
        <v>46</v>
      </c>
      <c r="O307" s="71"/>
      <c r="P307" s="197">
        <f>O307*H307</f>
        <v>0</v>
      </c>
      <c r="Q307" s="197">
        <v>0</v>
      </c>
      <c r="R307" s="197">
        <f>Q307*H307</f>
        <v>0</v>
      </c>
      <c r="S307" s="197">
        <v>0</v>
      </c>
      <c r="T307" s="19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9" t="s">
        <v>137</v>
      </c>
      <c r="AT307" s="199" t="s">
        <v>132</v>
      </c>
      <c r="AU307" s="199" t="s">
        <v>91</v>
      </c>
      <c r="AY307" s="16" t="s">
        <v>130</v>
      </c>
      <c r="BE307" s="200">
        <f>IF(N307="základní",J307,0)</f>
        <v>0</v>
      </c>
      <c r="BF307" s="200">
        <f>IF(N307="snížená",J307,0)</f>
        <v>0</v>
      </c>
      <c r="BG307" s="200">
        <f>IF(N307="zákl. přenesená",J307,0)</f>
        <v>0</v>
      </c>
      <c r="BH307" s="200">
        <f>IF(N307="sníž. přenesená",J307,0)</f>
        <v>0</v>
      </c>
      <c r="BI307" s="200">
        <f>IF(N307="nulová",J307,0)</f>
        <v>0</v>
      </c>
      <c r="BJ307" s="16" t="s">
        <v>89</v>
      </c>
      <c r="BK307" s="200">
        <f>ROUND(I307*H307,2)</f>
        <v>0</v>
      </c>
      <c r="BL307" s="16" t="s">
        <v>137</v>
      </c>
      <c r="BM307" s="199" t="s">
        <v>509</v>
      </c>
    </row>
    <row r="308" spans="1:65" s="13" customFormat="1" ht="11.25">
      <c r="B308" s="201"/>
      <c r="C308" s="202"/>
      <c r="D308" s="203" t="s">
        <v>139</v>
      </c>
      <c r="E308" s="204" t="s">
        <v>1</v>
      </c>
      <c r="F308" s="205" t="s">
        <v>510</v>
      </c>
      <c r="G308" s="202"/>
      <c r="H308" s="206">
        <v>77</v>
      </c>
      <c r="I308" s="207"/>
      <c r="J308" s="202"/>
      <c r="K308" s="202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139</v>
      </c>
      <c r="AU308" s="212" t="s">
        <v>91</v>
      </c>
      <c r="AV308" s="13" t="s">
        <v>91</v>
      </c>
      <c r="AW308" s="13" t="s">
        <v>38</v>
      </c>
      <c r="AX308" s="13" t="s">
        <v>89</v>
      </c>
      <c r="AY308" s="212" t="s">
        <v>130</v>
      </c>
    </row>
    <row r="309" spans="1:65" s="2" customFormat="1" ht="16.5" customHeight="1">
      <c r="A309" s="34"/>
      <c r="B309" s="35"/>
      <c r="C309" s="224" t="s">
        <v>511</v>
      </c>
      <c r="D309" s="224" t="s">
        <v>267</v>
      </c>
      <c r="E309" s="225" t="s">
        <v>702</v>
      </c>
      <c r="F309" s="226" t="s">
        <v>512</v>
      </c>
      <c r="G309" s="227" t="s">
        <v>135</v>
      </c>
      <c r="H309" s="228">
        <v>77</v>
      </c>
      <c r="I309" s="229"/>
      <c r="J309" s="230">
        <f>ROUND(I309*H309,2)</f>
        <v>0</v>
      </c>
      <c r="K309" s="226" t="s">
        <v>688</v>
      </c>
      <c r="L309" s="231"/>
      <c r="M309" s="232" t="s">
        <v>1</v>
      </c>
      <c r="N309" s="233" t="s">
        <v>46</v>
      </c>
      <c r="O309" s="71"/>
      <c r="P309" s="197">
        <f>O309*H309</f>
        <v>0</v>
      </c>
      <c r="Q309" s="197">
        <v>1.7999999999999999E-2</v>
      </c>
      <c r="R309" s="197">
        <f>Q309*H309</f>
        <v>1.3859999999999999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173</v>
      </c>
      <c r="AT309" s="199" t="s">
        <v>267</v>
      </c>
      <c r="AU309" s="199" t="s">
        <v>91</v>
      </c>
      <c r="AY309" s="16" t="s">
        <v>130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6" t="s">
        <v>89</v>
      </c>
      <c r="BK309" s="200">
        <f>ROUND(I309*H309,2)</f>
        <v>0</v>
      </c>
      <c r="BL309" s="16" t="s">
        <v>137</v>
      </c>
      <c r="BM309" s="199" t="s">
        <v>513</v>
      </c>
    </row>
    <row r="310" spans="1:65" s="13" customFormat="1" ht="11.25">
      <c r="B310" s="201"/>
      <c r="C310" s="202"/>
      <c r="D310" s="203" t="s">
        <v>139</v>
      </c>
      <c r="E310" s="204" t="s">
        <v>1</v>
      </c>
      <c r="F310" s="205" t="s">
        <v>510</v>
      </c>
      <c r="G310" s="202"/>
      <c r="H310" s="206">
        <v>77</v>
      </c>
      <c r="I310" s="207"/>
      <c r="J310" s="202"/>
      <c r="K310" s="202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139</v>
      </c>
      <c r="AU310" s="212" t="s">
        <v>91</v>
      </c>
      <c r="AV310" s="13" t="s">
        <v>91</v>
      </c>
      <c r="AW310" s="13" t="s">
        <v>38</v>
      </c>
      <c r="AX310" s="13" t="s">
        <v>89</v>
      </c>
      <c r="AY310" s="212" t="s">
        <v>130</v>
      </c>
    </row>
    <row r="311" spans="1:65" s="2" customFormat="1" ht="16.5" customHeight="1">
      <c r="A311" s="34"/>
      <c r="B311" s="35"/>
      <c r="C311" s="188" t="s">
        <v>514</v>
      </c>
      <c r="D311" s="188" t="s">
        <v>132</v>
      </c>
      <c r="E311" s="189" t="s">
        <v>515</v>
      </c>
      <c r="F311" s="190" t="s">
        <v>516</v>
      </c>
      <c r="G311" s="191" t="s">
        <v>135</v>
      </c>
      <c r="H311" s="192">
        <v>15</v>
      </c>
      <c r="I311" s="193"/>
      <c r="J311" s="194">
        <f>ROUND(I311*H311,2)</f>
        <v>0</v>
      </c>
      <c r="K311" s="190" t="s">
        <v>136</v>
      </c>
      <c r="L311" s="39"/>
      <c r="M311" s="195" t="s">
        <v>1</v>
      </c>
      <c r="N311" s="196" t="s">
        <v>46</v>
      </c>
      <c r="O311" s="71"/>
      <c r="P311" s="197">
        <f>O311*H311</f>
        <v>0</v>
      </c>
      <c r="Q311" s="197">
        <v>0</v>
      </c>
      <c r="R311" s="197">
        <f>Q311*H311</f>
        <v>0</v>
      </c>
      <c r="S311" s="197">
        <v>0</v>
      </c>
      <c r="T311" s="19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9" t="s">
        <v>137</v>
      </c>
      <c r="AT311" s="199" t="s">
        <v>132</v>
      </c>
      <c r="AU311" s="199" t="s">
        <v>91</v>
      </c>
      <c r="AY311" s="16" t="s">
        <v>130</v>
      </c>
      <c r="BE311" s="200">
        <f>IF(N311="základní",J311,0)</f>
        <v>0</v>
      </c>
      <c r="BF311" s="200">
        <f>IF(N311="snížená",J311,0)</f>
        <v>0</v>
      </c>
      <c r="BG311" s="200">
        <f>IF(N311="zákl. přenesená",J311,0)</f>
        <v>0</v>
      </c>
      <c r="BH311" s="200">
        <f>IF(N311="sníž. přenesená",J311,0)</f>
        <v>0</v>
      </c>
      <c r="BI311" s="200">
        <f>IF(N311="nulová",J311,0)</f>
        <v>0</v>
      </c>
      <c r="BJ311" s="16" t="s">
        <v>89</v>
      </c>
      <c r="BK311" s="200">
        <f>ROUND(I311*H311,2)</f>
        <v>0</v>
      </c>
      <c r="BL311" s="16" t="s">
        <v>137</v>
      </c>
      <c r="BM311" s="199" t="s">
        <v>517</v>
      </c>
    </row>
    <row r="312" spans="1:65" s="13" customFormat="1" ht="11.25">
      <c r="B312" s="201"/>
      <c r="C312" s="202"/>
      <c r="D312" s="203" t="s">
        <v>139</v>
      </c>
      <c r="E312" s="204" t="s">
        <v>1</v>
      </c>
      <c r="F312" s="205" t="s">
        <v>518</v>
      </c>
      <c r="G312" s="202"/>
      <c r="H312" s="206">
        <v>15</v>
      </c>
      <c r="I312" s="207"/>
      <c r="J312" s="202"/>
      <c r="K312" s="202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139</v>
      </c>
      <c r="AU312" s="212" t="s">
        <v>91</v>
      </c>
      <c r="AV312" s="13" t="s">
        <v>91</v>
      </c>
      <c r="AW312" s="13" t="s">
        <v>38</v>
      </c>
      <c r="AX312" s="13" t="s">
        <v>89</v>
      </c>
      <c r="AY312" s="212" t="s">
        <v>130</v>
      </c>
    </row>
    <row r="313" spans="1:65" s="2" customFormat="1" ht="16.5" customHeight="1">
      <c r="A313" s="34"/>
      <c r="B313" s="35"/>
      <c r="C313" s="224" t="s">
        <v>519</v>
      </c>
      <c r="D313" s="224" t="s">
        <v>267</v>
      </c>
      <c r="E313" s="225" t="s">
        <v>703</v>
      </c>
      <c r="F313" s="226" t="s">
        <v>520</v>
      </c>
      <c r="G313" s="227" t="s">
        <v>135</v>
      </c>
      <c r="H313" s="228">
        <v>1</v>
      </c>
      <c r="I313" s="229"/>
      <c r="J313" s="230">
        <f>ROUND(I313*H313,2)</f>
        <v>0</v>
      </c>
      <c r="K313" s="226" t="s">
        <v>688</v>
      </c>
      <c r="L313" s="231"/>
      <c r="M313" s="232" t="s">
        <v>1</v>
      </c>
      <c r="N313" s="233" t="s">
        <v>46</v>
      </c>
      <c r="O313" s="71"/>
      <c r="P313" s="197">
        <f>O313*H313</f>
        <v>0</v>
      </c>
      <c r="Q313" s="197">
        <v>2.98E-2</v>
      </c>
      <c r="R313" s="197">
        <f>Q313*H313</f>
        <v>2.98E-2</v>
      </c>
      <c r="S313" s="197">
        <v>0</v>
      </c>
      <c r="T313" s="19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9" t="s">
        <v>173</v>
      </c>
      <c r="AT313" s="199" t="s">
        <v>267</v>
      </c>
      <c r="AU313" s="199" t="s">
        <v>91</v>
      </c>
      <c r="AY313" s="16" t="s">
        <v>130</v>
      </c>
      <c r="BE313" s="200">
        <f>IF(N313="základní",J313,0)</f>
        <v>0</v>
      </c>
      <c r="BF313" s="200">
        <f>IF(N313="snížená",J313,0)</f>
        <v>0</v>
      </c>
      <c r="BG313" s="200">
        <f>IF(N313="zákl. přenesená",J313,0)</f>
        <v>0</v>
      </c>
      <c r="BH313" s="200">
        <f>IF(N313="sníž. přenesená",J313,0)</f>
        <v>0</v>
      </c>
      <c r="BI313" s="200">
        <f>IF(N313="nulová",J313,0)</f>
        <v>0</v>
      </c>
      <c r="BJ313" s="16" t="s">
        <v>89</v>
      </c>
      <c r="BK313" s="200">
        <f>ROUND(I313*H313,2)</f>
        <v>0</v>
      </c>
      <c r="BL313" s="16" t="s">
        <v>137</v>
      </c>
      <c r="BM313" s="199" t="s">
        <v>521</v>
      </c>
    </row>
    <row r="314" spans="1:65" s="13" customFormat="1" ht="11.25">
      <c r="B314" s="201"/>
      <c r="C314" s="202"/>
      <c r="D314" s="203" t="s">
        <v>139</v>
      </c>
      <c r="E314" s="204" t="s">
        <v>1</v>
      </c>
      <c r="F314" s="205" t="s">
        <v>89</v>
      </c>
      <c r="G314" s="202"/>
      <c r="H314" s="206">
        <v>1</v>
      </c>
      <c r="I314" s="207"/>
      <c r="J314" s="202"/>
      <c r="K314" s="202"/>
      <c r="L314" s="208"/>
      <c r="M314" s="209"/>
      <c r="N314" s="210"/>
      <c r="O314" s="210"/>
      <c r="P314" s="210"/>
      <c r="Q314" s="210"/>
      <c r="R314" s="210"/>
      <c r="S314" s="210"/>
      <c r="T314" s="211"/>
      <c r="AT314" s="212" t="s">
        <v>139</v>
      </c>
      <c r="AU314" s="212" t="s">
        <v>91</v>
      </c>
      <c r="AV314" s="13" t="s">
        <v>91</v>
      </c>
      <c r="AW314" s="13" t="s">
        <v>38</v>
      </c>
      <c r="AX314" s="13" t="s">
        <v>89</v>
      </c>
      <c r="AY314" s="212" t="s">
        <v>130</v>
      </c>
    </row>
    <row r="315" spans="1:65" s="2" customFormat="1" ht="16.5" customHeight="1">
      <c r="A315" s="34"/>
      <c r="B315" s="35"/>
      <c r="C315" s="224" t="s">
        <v>522</v>
      </c>
      <c r="D315" s="224" t="s">
        <v>267</v>
      </c>
      <c r="E315" s="225" t="s">
        <v>704</v>
      </c>
      <c r="F315" s="226" t="s">
        <v>523</v>
      </c>
      <c r="G315" s="227" t="s">
        <v>135</v>
      </c>
      <c r="H315" s="228">
        <v>4</v>
      </c>
      <c r="I315" s="229"/>
      <c r="J315" s="230">
        <f>ROUND(I315*H315,2)</f>
        <v>0</v>
      </c>
      <c r="K315" s="226" t="s">
        <v>688</v>
      </c>
      <c r="L315" s="231"/>
      <c r="M315" s="232" t="s">
        <v>1</v>
      </c>
      <c r="N315" s="233" t="s">
        <v>46</v>
      </c>
      <c r="O315" s="71"/>
      <c r="P315" s="197">
        <f>O315*H315</f>
        <v>0</v>
      </c>
      <c r="Q315" s="197">
        <v>2.98E-2</v>
      </c>
      <c r="R315" s="197">
        <f>Q315*H315</f>
        <v>0.1192</v>
      </c>
      <c r="S315" s="197">
        <v>0</v>
      </c>
      <c r="T315" s="19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9" t="s">
        <v>173</v>
      </c>
      <c r="AT315" s="199" t="s">
        <v>267</v>
      </c>
      <c r="AU315" s="199" t="s">
        <v>91</v>
      </c>
      <c r="AY315" s="16" t="s">
        <v>130</v>
      </c>
      <c r="BE315" s="200">
        <f>IF(N315="základní",J315,0)</f>
        <v>0</v>
      </c>
      <c r="BF315" s="200">
        <f>IF(N315="snížená",J315,0)</f>
        <v>0</v>
      </c>
      <c r="BG315" s="200">
        <f>IF(N315="zákl. přenesená",J315,0)</f>
        <v>0</v>
      </c>
      <c r="BH315" s="200">
        <f>IF(N315="sníž. přenesená",J315,0)</f>
        <v>0</v>
      </c>
      <c r="BI315" s="200">
        <f>IF(N315="nulová",J315,0)</f>
        <v>0</v>
      </c>
      <c r="BJ315" s="16" t="s">
        <v>89</v>
      </c>
      <c r="BK315" s="200">
        <f>ROUND(I315*H315,2)</f>
        <v>0</v>
      </c>
      <c r="BL315" s="16" t="s">
        <v>137</v>
      </c>
      <c r="BM315" s="199" t="s">
        <v>524</v>
      </c>
    </row>
    <row r="316" spans="1:65" s="13" customFormat="1" ht="11.25">
      <c r="B316" s="201"/>
      <c r="C316" s="202"/>
      <c r="D316" s="203" t="s">
        <v>139</v>
      </c>
      <c r="E316" s="204" t="s">
        <v>1</v>
      </c>
      <c r="F316" s="205" t="s">
        <v>137</v>
      </c>
      <c r="G316" s="202"/>
      <c r="H316" s="206">
        <v>4</v>
      </c>
      <c r="I316" s="207"/>
      <c r="J316" s="202"/>
      <c r="K316" s="202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139</v>
      </c>
      <c r="AU316" s="212" t="s">
        <v>91</v>
      </c>
      <c r="AV316" s="13" t="s">
        <v>91</v>
      </c>
      <c r="AW316" s="13" t="s">
        <v>38</v>
      </c>
      <c r="AX316" s="13" t="s">
        <v>89</v>
      </c>
      <c r="AY316" s="212" t="s">
        <v>130</v>
      </c>
    </row>
    <row r="317" spans="1:65" s="2" customFormat="1" ht="16.5" customHeight="1">
      <c r="A317" s="34"/>
      <c r="B317" s="35"/>
      <c r="C317" s="224" t="s">
        <v>525</v>
      </c>
      <c r="D317" s="224" t="s">
        <v>267</v>
      </c>
      <c r="E317" s="225" t="s">
        <v>705</v>
      </c>
      <c r="F317" s="226" t="s">
        <v>526</v>
      </c>
      <c r="G317" s="227" t="s">
        <v>135</v>
      </c>
      <c r="H317" s="228">
        <v>1</v>
      </c>
      <c r="I317" s="229"/>
      <c r="J317" s="230">
        <f>ROUND(I317*H317,2)</f>
        <v>0</v>
      </c>
      <c r="K317" s="226" t="s">
        <v>688</v>
      </c>
      <c r="L317" s="231"/>
      <c r="M317" s="232" t="s">
        <v>1</v>
      </c>
      <c r="N317" s="233" t="s">
        <v>46</v>
      </c>
      <c r="O317" s="71"/>
      <c r="P317" s="197">
        <f>O317*H317</f>
        <v>0</v>
      </c>
      <c r="Q317" s="197">
        <v>2.98E-2</v>
      </c>
      <c r="R317" s="197">
        <f>Q317*H317</f>
        <v>2.98E-2</v>
      </c>
      <c r="S317" s="197">
        <v>0</v>
      </c>
      <c r="T317" s="19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9" t="s">
        <v>173</v>
      </c>
      <c r="AT317" s="199" t="s">
        <v>267</v>
      </c>
      <c r="AU317" s="199" t="s">
        <v>91</v>
      </c>
      <c r="AY317" s="16" t="s">
        <v>130</v>
      </c>
      <c r="BE317" s="200">
        <f>IF(N317="základní",J317,0)</f>
        <v>0</v>
      </c>
      <c r="BF317" s="200">
        <f>IF(N317="snížená",J317,0)</f>
        <v>0</v>
      </c>
      <c r="BG317" s="200">
        <f>IF(N317="zákl. přenesená",J317,0)</f>
        <v>0</v>
      </c>
      <c r="BH317" s="200">
        <f>IF(N317="sníž. přenesená",J317,0)</f>
        <v>0</v>
      </c>
      <c r="BI317" s="200">
        <f>IF(N317="nulová",J317,0)</f>
        <v>0</v>
      </c>
      <c r="BJ317" s="16" t="s">
        <v>89</v>
      </c>
      <c r="BK317" s="200">
        <f>ROUND(I317*H317,2)</f>
        <v>0</v>
      </c>
      <c r="BL317" s="16" t="s">
        <v>137</v>
      </c>
      <c r="BM317" s="199" t="s">
        <v>527</v>
      </c>
    </row>
    <row r="318" spans="1:65" s="13" customFormat="1" ht="11.25">
      <c r="B318" s="201"/>
      <c r="C318" s="202"/>
      <c r="D318" s="203" t="s">
        <v>139</v>
      </c>
      <c r="E318" s="204" t="s">
        <v>1</v>
      </c>
      <c r="F318" s="205" t="s">
        <v>89</v>
      </c>
      <c r="G318" s="202"/>
      <c r="H318" s="206">
        <v>1</v>
      </c>
      <c r="I318" s="207"/>
      <c r="J318" s="202"/>
      <c r="K318" s="202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139</v>
      </c>
      <c r="AU318" s="212" t="s">
        <v>91</v>
      </c>
      <c r="AV318" s="13" t="s">
        <v>91</v>
      </c>
      <c r="AW318" s="13" t="s">
        <v>38</v>
      </c>
      <c r="AX318" s="13" t="s">
        <v>89</v>
      </c>
      <c r="AY318" s="212" t="s">
        <v>130</v>
      </c>
    </row>
    <row r="319" spans="1:65" s="2" customFormat="1" ht="16.5" customHeight="1">
      <c r="A319" s="34"/>
      <c r="B319" s="35"/>
      <c r="C319" s="224" t="s">
        <v>528</v>
      </c>
      <c r="D319" s="224" t="s">
        <v>267</v>
      </c>
      <c r="E319" s="225" t="s">
        <v>706</v>
      </c>
      <c r="F319" s="226" t="s">
        <v>529</v>
      </c>
      <c r="G319" s="227" t="s">
        <v>135</v>
      </c>
      <c r="H319" s="228">
        <v>7</v>
      </c>
      <c r="I319" s="229"/>
      <c r="J319" s="230">
        <f>ROUND(I319*H319,2)</f>
        <v>0</v>
      </c>
      <c r="K319" s="226" t="s">
        <v>688</v>
      </c>
      <c r="L319" s="231"/>
      <c r="M319" s="232" t="s">
        <v>1</v>
      </c>
      <c r="N319" s="233" t="s">
        <v>46</v>
      </c>
      <c r="O319" s="71"/>
      <c r="P319" s="197">
        <f>O319*H319</f>
        <v>0</v>
      </c>
      <c r="Q319" s="197">
        <v>3.6600000000000001E-2</v>
      </c>
      <c r="R319" s="197">
        <f>Q319*H319</f>
        <v>0.25619999999999998</v>
      </c>
      <c r="S319" s="197">
        <v>0</v>
      </c>
      <c r="T319" s="19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9" t="s">
        <v>173</v>
      </c>
      <c r="AT319" s="199" t="s">
        <v>267</v>
      </c>
      <c r="AU319" s="199" t="s">
        <v>91</v>
      </c>
      <c r="AY319" s="16" t="s">
        <v>130</v>
      </c>
      <c r="BE319" s="200">
        <f>IF(N319="základní",J319,0)</f>
        <v>0</v>
      </c>
      <c r="BF319" s="200">
        <f>IF(N319="snížená",J319,0)</f>
        <v>0</v>
      </c>
      <c r="BG319" s="200">
        <f>IF(N319="zákl. přenesená",J319,0)</f>
        <v>0</v>
      </c>
      <c r="BH319" s="200">
        <f>IF(N319="sníž. přenesená",J319,0)</f>
        <v>0</v>
      </c>
      <c r="BI319" s="200">
        <f>IF(N319="nulová",J319,0)</f>
        <v>0</v>
      </c>
      <c r="BJ319" s="16" t="s">
        <v>89</v>
      </c>
      <c r="BK319" s="200">
        <f>ROUND(I319*H319,2)</f>
        <v>0</v>
      </c>
      <c r="BL319" s="16" t="s">
        <v>137</v>
      </c>
      <c r="BM319" s="199" t="s">
        <v>530</v>
      </c>
    </row>
    <row r="320" spans="1:65" s="13" customFormat="1" ht="11.25">
      <c r="B320" s="201"/>
      <c r="C320" s="202"/>
      <c r="D320" s="203" t="s">
        <v>139</v>
      </c>
      <c r="E320" s="204" t="s">
        <v>1</v>
      </c>
      <c r="F320" s="205" t="s">
        <v>167</v>
      </c>
      <c r="G320" s="202"/>
      <c r="H320" s="206">
        <v>7</v>
      </c>
      <c r="I320" s="207"/>
      <c r="J320" s="202"/>
      <c r="K320" s="202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139</v>
      </c>
      <c r="AU320" s="212" t="s">
        <v>91</v>
      </c>
      <c r="AV320" s="13" t="s">
        <v>91</v>
      </c>
      <c r="AW320" s="13" t="s">
        <v>38</v>
      </c>
      <c r="AX320" s="13" t="s">
        <v>89</v>
      </c>
      <c r="AY320" s="212" t="s">
        <v>130</v>
      </c>
    </row>
    <row r="321" spans="1:65" s="2" customFormat="1" ht="16.5" customHeight="1">
      <c r="A321" s="34"/>
      <c r="B321" s="35"/>
      <c r="C321" s="224" t="s">
        <v>531</v>
      </c>
      <c r="D321" s="224" t="s">
        <v>267</v>
      </c>
      <c r="E321" s="225" t="s">
        <v>707</v>
      </c>
      <c r="F321" s="226" t="s">
        <v>532</v>
      </c>
      <c r="G321" s="227" t="s">
        <v>135</v>
      </c>
      <c r="H321" s="228">
        <v>1</v>
      </c>
      <c r="I321" s="229"/>
      <c r="J321" s="230">
        <f>ROUND(I321*H321,2)</f>
        <v>0</v>
      </c>
      <c r="K321" s="226" t="s">
        <v>688</v>
      </c>
      <c r="L321" s="231"/>
      <c r="M321" s="232" t="s">
        <v>1</v>
      </c>
      <c r="N321" s="233" t="s">
        <v>46</v>
      </c>
      <c r="O321" s="71"/>
      <c r="P321" s="197">
        <f>O321*H321</f>
        <v>0</v>
      </c>
      <c r="Q321" s="197">
        <v>3.8199999999999998E-2</v>
      </c>
      <c r="R321" s="197">
        <f>Q321*H321</f>
        <v>3.8199999999999998E-2</v>
      </c>
      <c r="S321" s="197">
        <v>0</v>
      </c>
      <c r="T321" s="19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9" t="s">
        <v>173</v>
      </c>
      <c r="AT321" s="199" t="s">
        <v>267</v>
      </c>
      <c r="AU321" s="199" t="s">
        <v>91</v>
      </c>
      <c r="AY321" s="16" t="s">
        <v>130</v>
      </c>
      <c r="BE321" s="200">
        <f>IF(N321="základní",J321,0)</f>
        <v>0</v>
      </c>
      <c r="BF321" s="200">
        <f>IF(N321="snížená",J321,0)</f>
        <v>0</v>
      </c>
      <c r="BG321" s="200">
        <f>IF(N321="zákl. přenesená",J321,0)</f>
        <v>0</v>
      </c>
      <c r="BH321" s="200">
        <f>IF(N321="sníž. přenesená",J321,0)</f>
        <v>0</v>
      </c>
      <c r="BI321" s="200">
        <f>IF(N321="nulová",J321,0)</f>
        <v>0</v>
      </c>
      <c r="BJ321" s="16" t="s">
        <v>89</v>
      </c>
      <c r="BK321" s="200">
        <f>ROUND(I321*H321,2)</f>
        <v>0</v>
      </c>
      <c r="BL321" s="16" t="s">
        <v>137</v>
      </c>
      <c r="BM321" s="199" t="s">
        <v>533</v>
      </c>
    </row>
    <row r="322" spans="1:65" s="13" customFormat="1" ht="11.25">
      <c r="B322" s="201"/>
      <c r="C322" s="202"/>
      <c r="D322" s="203" t="s">
        <v>139</v>
      </c>
      <c r="E322" s="204" t="s">
        <v>1</v>
      </c>
      <c r="F322" s="205" t="s">
        <v>89</v>
      </c>
      <c r="G322" s="202"/>
      <c r="H322" s="206">
        <v>1</v>
      </c>
      <c r="I322" s="207"/>
      <c r="J322" s="202"/>
      <c r="K322" s="202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139</v>
      </c>
      <c r="AU322" s="212" t="s">
        <v>91</v>
      </c>
      <c r="AV322" s="13" t="s">
        <v>91</v>
      </c>
      <c r="AW322" s="13" t="s">
        <v>38</v>
      </c>
      <c r="AX322" s="13" t="s">
        <v>89</v>
      </c>
      <c r="AY322" s="212" t="s">
        <v>130</v>
      </c>
    </row>
    <row r="323" spans="1:65" s="2" customFormat="1" ht="16.5" customHeight="1">
      <c r="A323" s="34"/>
      <c r="B323" s="35"/>
      <c r="C323" s="224" t="s">
        <v>534</v>
      </c>
      <c r="D323" s="224" t="s">
        <v>267</v>
      </c>
      <c r="E323" s="225" t="s">
        <v>708</v>
      </c>
      <c r="F323" s="226" t="s">
        <v>535</v>
      </c>
      <c r="G323" s="227" t="s">
        <v>135</v>
      </c>
      <c r="H323" s="228">
        <v>1</v>
      </c>
      <c r="I323" s="229"/>
      <c r="J323" s="230">
        <f>ROUND(I323*H323,2)</f>
        <v>0</v>
      </c>
      <c r="K323" s="226" t="s">
        <v>688</v>
      </c>
      <c r="L323" s="231"/>
      <c r="M323" s="232" t="s">
        <v>1</v>
      </c>
      <c r="N323" s="233" t="s">
        <v>46</v>
      </c>
      <c r="O323" s="71"/>
      <c r="P323" s="197">
        <f>O323*H323</f>
        <v>0</v>
      </c>
      <c r="Q323" s="197">
        <v>9.6200000000000001E-3</v>
      </c>
      <c r="R323" s="197">
        <f>Q323*H323</f>
        <v>9.6200000000000001E-3</v>
      </c>
      <c r="S323" s="197">
        <v>0</v>
      </c>
      <c r="T323" s="19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9" t="s">
        <v>173</v>
      </c>
      <c r="AT323" s="199" t="s">
        <v>267</v>
      </c>
      <c r="AU323" s="199" t="s">
        <v>91</v>
      </c>
      <c r="AY323" s="16" t="s">
        <v>130</v>
      </c>
      <c r="BE323" s="200">
        <f>IF(N323="základní",J323,0)</f>
        <v>0</v>
      </c>
      <c r="BF323" s="200">
        <f>IF(N323="snížená",J323,0)</f>
        <v>0</v>
      </c>
      <c r="BG323" s="200">
        <f>IF(N323="zákl. přenesená",J323,0)</f>
        <v>0</v>
      </c>
      <c r="BH323" s="200">
        <f>IF(N323="sníž. přenesená",J323,0)</f>
        <v>0</v>
      </c>
      <c r="BI323" s="200">
        <f>IF(N323="nulová",J323,0)</f>
        <v>0</v>
      </c>
      <c r="BJ323" s="16" t="s">
        <v>89</v>
      </c>
      <c r="BK323" s="200">
        <f>ROUND(I323*H323,2)</f>
        <v>0</v>
      </c>
      <c r="BL323" s="16" t="s">
        <v>137</v>
      </c>
      <c r="BM323" s="199" t="s">
        <v>536</v>
      </c>
    </row>
    <row r="324" spans="1:65" s="13" customFormat="1" ht="11.25">
      <c r="B324" s="201"/>
      <c r="C324" s="202"/>
      <c r="D324" s="203" t="s">
        <v>139</v>
      </c>
      <c r="E324" s="204" t="s">
        <v>1</v>
      </c>
      <c r="F324" s="205" t="s">
        <v>89</v>
      </c>
      <c r="G324" s="202"/>
      <c r="H324" s="206">
        <v>1</v>
      </c>
      <c r="I324" s="207"/>
      <c r="J324" s="202"/>
      <c r="K324" s="202"/>
      <c r="L324" s="208"/>
      <c r="M324" s="209"/>
      <c r="N324" s="210"/>
      <c r="O324" s="210"/>
      <c r="P324" s="210"/>
      <c r="Q324" s="210"/>
      <c r="R324" s="210"/>
      <c r="S324" s="210"/>
      <c r="T324" s="211"/>
      <c r="AT324" s="212" t="s">
        <v>139</v>
      </c>
      <c r="AU324" s="212" t="s">
        <v>91</v>
      </c>
      <c r="AV324" s="13" t="s">
        <v>91</v>
      </c>
      <c r="AW324" s="13" t="s">
        <v>38</v>
      </c>
      <c r="AX324" s="13" t="s">
        <v>89</v>
      </c>
      <c r="AY324" s="212" t="s">
        <v>130</v>
      </c>
    </row>
    <row r="325" spans="1:65" s="2" customFormat="1" ht="16.5" customHeight="1">
      <c r="A325" s="34"/>
      <c r="B325" s="35"/>
      <c r="C325" s="188" t="s">
        <v>537</v>
      </c>
      <c r="D325" s="188" t="s">
        <v>132</v>
      </c>
      <c r="E325" s="189" t="s">
        <v>538</v>
      </c>
      <c r="F325" s="190" t="s">
        <v>539</v>
      </c>
      <c r="G325" s="191" t="s">
        <v>135</v>
      </c>
      <c r="H325" s="192">
        <v>2</v>
      </c>
      <c r="I325" s="193"/>
      <c r="J325" s="194">
        <f>ROUND(I325*H325,2)</f>
        <v>0</v>
      </c>
      <c r="K325" s="190" t="s">
        <v>136</v>
      </c>
      <c r="L325" s="39"/>
      <c r="M325" s="195" t="s">
        <v>1</v>
      </c>
      <c r="N325" s="196" t="s">
        <v>46</v>
      </c>
      <c r="O325" s="71"/>
      <c r="P325" s="197">
        <f>O325*H325</f>
        <v>0</v>
      </c>
      <c r="Q325" s="197">
        <v>1.6199999999999999E-3</v>
      </c>
      <c r="R325" s="197">
        <f>Q325*H325</f>
        <v>3.2399999999999998E-3</v>
      </c>
      <c r="S325" s="197">
        <v>0</v>
      </c>
      <c r="T325" s="19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9" t="s">
        <v>137</v>
      </c>
      <c r="AT325" s="199" t="s">
        <v>132</v>
      </c>
      <c r="AU325" s="199" t="s">
        <v>91</v>
      </c>
      <c r="AY325" s="16" t="s">
        <v>130</v>
      </c>
      <c r="BE325" s="200">
        <f>IF(N325="základní",J325,0)</f>
        <v>0</v>
      </c>
      <c r="BF325" s="200">
        <f>IF(N325="snížená",J325,0)</f>
        <v>0</v>
      </c>
      <c r="BG325" s="200">
        <f>IF(N325="zákl. přenesená",J325,0)</f>
        <v>0</v>
      </c>
      <c r="BH325" s="200">
        <f>IF(N325="sníž. přenesená",J325,0)</f>
        <v>0</v>
      </c>
      <c r="BI325" s="200">
        <f>IF(N325="nulová",J325,0)</f>
        <v>0</v>
      </c>
      <c r="BJ325" s="16" t="s">
        <v>89</v>
      </c>
      <c r="BK325" s="200">
        <f>ROUND(I325*H325,2)</f>
        <v>0</v>
      </c>
      <c r="BL325" s="16" t="s">
        <v>137</v>
      </c>
      <c r="BM325" s="199" t="s">
        <v>540</v>
      </c>
    </row>
    <row r="326" spans="1:65" s="13" customFormat="1" ht="11.25">
      <c r="B326" s="201"/>
      <c r="C326" s="202"/>
      <c r="D326" s="203" t="s">
        <v>139</v>
      </c>
      <c r="E326" s="204" t="s">
        <v>1</v>
      </c>
      <c r="F326" s="205" t="s">
        <v>91</v>
      </c>
      <c r="G326" s="202"/>
      <c r="H326" s="206">
        <v>2</v>
      </c>
      <c r="I326" s="207"/>
      <c r="J326" s="202"/>
      <c r="K326" s="202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139</v>
      </c>
      <c r="AU326" s="212" t="s">
        <v>91</v>
      </c>
      <c r="AV326" s="13" t="s">
        <v>91</v>
      </c>
      <c r="AW326" s="13" t="s">
        <v>38</v>
      </c>
      <c r="AX326" s="13" t="s">
        <v>89</v>
      </c>
      <c r="AY326" s="212" t="s">
        <v>130</v>
      </c>
    </row>
    <row r="327" spans="1:65" s="2" customFormat="1" ht="16.5" customHeight="1">
      <c r="A327" s="34"/>
      <c r="B327" s="35"/>
      <c r="C327" s="224" t="s">
        <v>541</v>
      </c>
      <c r="D327" s="224" t="s">
        <v>267</v>
      </c>
      <c r="E327" s="225" t="s">
        <v>709</v>
      </c>
      <c r="F327" s="226" t="s">
        <v>542</v>
      </c>
      <c r="G327" s="227" t="s">
        <v>135</v>
      </c>
      <c r="H327" s="228">
        <v>2</v>
      </c>
      <c r="I327" s="229"/>
      <c r="J327" s="230">
        <f>ROUND(I327*H327,2)</f>
        <v>0</v>
      </c>
      <c r="K327" s="226" t="s">
        <v>688</v>
      </c>
      <c r="L327" s="231"/>
      <c r="M327" s="232" t="s">
        <v>1</v>
      </c>
      <c r="N327" s="233" t="s">
        <v>46</v>
      </c>
      <c r="O327" s="71"/>
      <c r="P327" s="197">
        <f>O327*H327</f>
        <v>0</v>
      </c>
      <c r="Q327" s="197">
        <v>1.7999999999999999E-2</v>
      </c>
      <c r="R327" s="197">
        <f>Q327*H327</f>
        <v>3.5999999999999997E-2</v>
      </c>
      <c r="S327" s="197">
        <v>0</v>
      </c>
      <c r="T327" s="19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9" t="s">
        <v>173</v>
      </c>
      <c r="AT327" s="199" t="s">
        <v>267</v>
      </c>
      <c r="AU327" s="199" t="s">
        <v>91</v>
      </c>
      <c r="AY327" s="16" t="s">
        <v>130</v>
      </c>
      <c r="BE327" s="200">
        <f>IF(N327="základní",J327,0)</f>
        <v>0</v>
      </c>
      <c r="BF327" s="200">
        <f>IF(N327="snížená",J327,0)</f>
        <v>0</v>
      </c>
      <c r="BG327" s="200">
        <f>IF(N327="zákl. přenesená",J327,0)</f>
        <v>0</v>
      </c>
      <c r="BH327" s="200">
        <f>IF(N327="sníž. přenesená",J327,0)</f>
        <v>0</v>
      </c>
      <c r="BI327" s="200">
        <f>IF(N327="nulová",J327,0)</f>
        <v>0</v>
      </c>
      <c r="BJ327" s="16" t="s">
        <v>89</v>
      </c>
      <c r="BK327" s="200">
        <f>ROUND(I327*H327,2)</f>
        <v>0</v>
      </c>
      <c r="BL327" s="16" t="s">
        <v>137</v>
      </c>
      <c r="BM327" s="199" t="s">
        <v>543</v>
      </c>
    </row>
    <row r="328" spans="1:65" s="13" customFormat="1" ht="11.25">
      <c r="B328" s="201"/>
      <c r="C328" s="202"/>
      <c r="D328" s="203" t="s">
        <v>139</v>
      </c>
      <c r="E328" s="204" t="s">
        <v>1</v>
      </c>
      <c r="F328" s="205" t="s">
        <v>91</v>
      </c>
      <c r="G328" s="202"/>
      <c r="H328" s="206">
        <v>2</v>
      </c>
      <c r="I328" s="207"/>
      <c r="J328" s="202"/>
      <c r="K328" s="202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139</v>
      </c>
      <c r="AU328" s="212" t="s">
        <v>91</v>
      </c>
      <c r="AV328" s="13" t="s">
        <v>91</v>
      </c>
      <c r="AW328" s="13" t="s">
        <v>38</v>
      </c>
      <c r="AX328" s="13" t="s">
        <v>89</v>
      </c>
      <c r="AY328" s="212" t="s">
        <v>130</v>
      </c>
    </row>
    <row r="329" spans="1:65" s="2" customFormat="1" ht="16.5" customHeight="1">
      <c r="A329" s="34"/>
      <c r="B329" s="35"/>
      <c r="C329" s="224" t="s">
        <v>544</v>
      </c>
      <c r="D329" s="224" t="s">
        <v>267</v>
      </c>
      <c r="E329" s="225" t="s">
        <v>710</v>
      </c>
      <c r="F329" s="226" t="s">
        <v>545</v>
      </c>
      <c r="G329" s="227" t="s">
        <v>135</v>
      </c>
      <c r="H329" s="228">
        <v>2</v>
      </c>
      <c r="I329" s="229"/>
      <c r="J329" s="230">
        <f>ROUND(I329*H329,2)</f>
        <v>0</v>
      </c>
      <c r="K329" s="226" t="s">
        <v>688</v>
      </c>
      <c r="L329" s="231"/>
      <c r="M329" s="232" t="s">
        <v>1</v>
      </c>
      <c r="N329" s="233" t="s">
        <v>46</v>
      </c>
      <c r="O329" s="71"/>
      <c r="P329" s="197">
        <f>O329*H329</f>
        <v>0</v>
      </c>
      <c r="Q329" s="197">
        <v>6.0000000000000001E-3</v>
      </c>
      <c r="R329" s="197">
        <f>Q329*H329</f>
        <v>1.2E-2</v>
      </c>
      <c r="S329" s="197">
        <v>0</v>
      </c>
      <c r="T329" s="19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9" t="s">
        <v>173</v>
      </c>
      <c r="AT329" s="199" t="s">
        <v>267</v>
      </c>
      <c r="AU329" s="199" t="s">
        <v>91</v>
      </c>
      <c r="AY329" s="16" t="s">
        <v>130</v>
      </c>
      <c r="BE329" s="200">
        <f>IF(N329="základní",J329,0)</f>
        <v>0</v>
      </c>
      <c r="BF329" s="200">
        <f>IF(N329="snížená",J329,0)</f>
        <v>0</v>
      </c>
      <c r="BG329" s="200">
        <f>IF(N329="zákl. přenesená",J329,0)</f>
        <v>0</v>
      </c>
      <c r="BH329" s="200">
        <f>IF(N329="sníž. přenesená",J329,0)</f>
        <v>0</v>
      </c>
      <c r="BI329" s="200">
        <f>IF(N329="nulová",J329,0)</f>
        <v>0</v>
      </c>
      <c r="BJ329" s="16" t="s">
        <v>89</v>
      </c>
      <c r="BK329" s="200">
        <f>ROUND(I329*H329,2)</f>
        <v>0</v>
      </c>
      <c r="BL329" s="16" t="s">
        <v>137</v>
      </c>
      <c r="BM329" s="199" t="s">
        <v>546</v>
      </c>
    </row>
    <row r="330" spans="1:65" s="13" customFormat="1" ht="11.25">
      <c r="B330" s="201"/>
      <c r="C330" s="202"/>
      <c r="D330" s="203" t="s">
        <v>139</v>
      </c>
      <c r="E330" s="204" t="s">
        <v>1</v>
      </c>
      <c r="F330" s="205" t="s">
        <v>91</v>
      </c>
      <c r="G330" s="202"/>
      <c r="H330" s="206">
        <v>2</v>
      </c>
      <c r="I330" s="207"/>
      <c r="J330" s="202"/>
      <c r="K330" s="202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139</v>
      </c>
      <c r="AU330" s="212" t="s">
        <v>91</v>
      </c>
      <c r="AV330" s="13" t="s">
        <v>91</v>
      </c>
      <c r="AW330" s="13" t="s">
        <v>38</v>
      </c>
      <c r="AX330" s="13" t="s">
        <v>89</v>
      </c>
      <c r="AY330" s="212" t="s">
        <v>130</v>
      </c>
    </row>
    <row r="331" spans="1:65" s="2" customFormat="1" ht="16.5" customHeight="1">
      <c r="A331" s="34"/>
      <c r="B331" s="35"/>
      <c r="C331" s="188" t="s">
        <v>547</v>
      </c>
      <c r="D331" s="188" t="s">
        <v>132</v>
      </c>
      <c r="E331" s="189" t="s">
        <v>548</v>
      </c>
      <c r="F331" s="190" t="s">
        <v>549</v>
      </c>
      <c r="G331" s="191" t="s">
        <v>135</v>
      </c>
      <c r="H331" s="192">
        <v>2</v>
      </c>
      <c r="I331" s="193"/>
      <c r="J331" s="194">
        <f>ROUND(I331*H331,2)</f>
        <v>0</v>
      </c>
      <c r="K331" s="190" t="s">
        <v>136</v>
      </c>
      <c r="L331" s="39"/>
      <c r="M331" s="195" t="s">
        <v>1</v>
      </c>
      <c r="N331" s="196" t="s">
        <v>46</v>
      </c>
      <c r="O331" s="71"/>
      <c r="P331" s="197">
        <f>O331*H331</f>
        <v>0</v>
      </c>
      <c r="Q331" s="197">
        <v>1.3600000000000001E-3</v>
      </c>
      <c r="R331" s="197">
        <f>Q331*H331</f>
        <v>2.7200000000000002E-3</v>
      </c>
      <c r="S331" s="197">
        <v>0</v>
      </c>
      <c r="T331" s="19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9" t="s">
        <v>137</v>
      </c>
      <c r="AT331" s="199" t="s">
        <v>132</v>
      </c>
      <c r="AU331" s="199" t="s">
        <v>91</v>
      </c>
      <c r="AY331" s="16" t="s">
        <v>130</v>
      </c>
      <c r="BE331" s="200">
        <f>IF(N331="základní",J331,0)</f>
        <v>0</v>
      </c>
      <c r="BF331" s="200">
        <f>IF(N331="snížená",J331,0)</f>
        <v>0</v>
      </c>
      <c r="BG331" s="200">
        <f>IF(N331="zákl. přenesená",J331,0)</f>
        <v>0</v>
      </c>
      <c r="BH331" s="200">
        <f>IF(N331="sníž. přenesená",J331,0)</f>
        <v>0</v>
      </c>
      <c r="BI331" s="200">
        <f>IF(N331="nulová",J331,0)</f>
        <v>0</v>
      </c>
      <c r="BJ331" s="16" t="s">
        <v>89</v>
      </c>
      <c r="BK331" s="200">
        <f>ROUND(I331*H331,2)</f>
        <v>0</v>
      </c>
      <c r="BL331" s="16" t="s">
        <v>137</v>
      </c>
      <c r="BM331" s="199" t="s">
        <v>550</v>
      </c>
    </row>
    <row r="332" spans="1:65" s="13" customFormat="1" ht="11.25">
      <c r="B332" s="201"/>
      <c r="C332" s="202"/>
      <c r="D332" s="203" t="s">
        <v>139</v>
      </c>
      <c r="E332" s="204" t="s">
        <v>1</v>
      </c>
      <c r="F332" s="205" t="s">
        <v>91</v>
      </c>
      <c r="G332" s="202"/>
      <c r="H332" s="206">
        <v>2</v>
      </c>
      <c r="I332" s="207"/>
      <c r="J332" s="202"/>
      <c r="K332" s="202"/>
      <c r="L332" s="208"/>
      <c r="M332" s="209"/>
      <c r="N332" s="210"/>
      <c r="O332" s="210"/>
      <c r="P332" s="210"/>
      <c r="Q332" s="210"/>
      <c r="R332" s="210"/>
      <c r="S332" s="210"/>
      <c r="T332" s="211"/>
      <c r="AT332" s="212" t="s">
        <v>139</v>
      </c>
      <c r="AU332" s="212" t="s">
        <v>91</v>
      </c>
      <c r="AV332" s="13" t="s">
        <v>91</v>
      </c>
      <c r="AW332" s="13" t="s">
        <v>38</v>
      </c>
      <c r="AX332" s="13" t="s">
        <v>89</v>
      </c>
      <c r="AY332" s="212" t="s">
        <v>130</v>
      </c>
    </row>
    <row r="333" spans="1:65" s="2" customFormat="1" ht="16.5" customHeight="1">
      <c r="A333" s="34"/>
      <c r="B333" s="35"/>
      <c r="C333" s="224" t="s">
        <v>551</v>
      </c>
      <c r="D333" s="224" t="s">
        <v>267</v>
      </c>
      <c r="E333" s="225" t="s">
        <v>711</v>
      </c>
      <c r="F333" s="226" t="s">
        <v>552</v>
      </c>
      <c r="G333" s="227" t="s">
        <v>135</v>
      </c>
      <c r="H333" s="228">
        <v>2</v>
      </c>
      <c r="I333" s="229"/>
      <c r="J333" s="230">
        <f>ROUND(I333*H333,2)</f>
        <v>0</v>
      </c>
      <c r="K333" s="226" t="s">
        <v>688</v>
      </c>
      <c r="L333" s="231"/>
      <c r="M333" s="232" t="s">
        <v>1</v>
      </c>
      <c r="N333" s="233" t="s">
        <v>46</v>
      </c>
      <c r="O333" s="71"/>
      <c r="P333" s="197">
        <f>O333*H333</f>
        <v>0</v>
      </c>
      <c r="Q333" s="197">
        <v>4.8000000000000001E-2</v>
      </c>
      <c r="R333" s="197">
        <f>Q333*H333</f>
        <v>9.6000000000000002E-2</v>
      </c>
      <c r="S333" s="197">
        <v>0</v>
      </c>
      <c r="T333" s="19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9" t="s">
        <v>173</v>
      </c>
      <c r="AT333" s="199" t="s">
        <v>267</v>
      </c>
      <c r="AU333" s="199" t="s">
        <v>91</v>
      </c>
      <c r="AY333" s="16" t="s">
        <v>130</v>
      </c>
      <c r="BE333" s="200">
        <f>IF(N333="základní",J333,0)</f>
        <v>0</v>
      </c>
      <c r="BF333" s="200">
        <f>IF(N333="snížená",J333,0)</f>
        <v>0</v>
      </c>
      <c r="BG333" s="200">
        <f>IF(N333="zákl. přenesená",J333,0)</f>
        <v>0</v>
      </c>
      <c r="BH333" s="200">
        <f>IF(N333="sníž. přenesená",J333,0)</f>
        <v>0</v>
      </c>
      <c r="BI333" s="200">
        <f>IF(N333="nulová",J333,0)</f>
        <v>0</v>
      </c>
      <c r="BJ333" s="16" t="s">
        <v>89</v>
      </c>
      <c r="BK333" s="200">
        <f>ROUND(I333*H333,2)</f>
        <v>0</v>
      </c>
      <c r="BL333" s="16" t="s">
        <v>137</v>
      </c>
      <c r="BM333" s="199" t="s">
        <v>553</v>
      </c>
    </row>
    <row r="334" spans="1:65" s="13" customFormat="1" ht="11.25">
      <c r="B334" s="201"/>
      <c r="C334" s="202"/>
      <c r="D334" s="203" t="s">
        <v>139</v>
      </c>
      <c r="E334" s="204" t="s">
        <v>1</v>
      </c>
      <c r="F334" s="205" t="s">
        <v>91</v>
      </c>
      <c r="G334" s="202"/>
      <c r="H334" s="206">
        <v>2</v>
      </c>
      <c r="I334" s="207"/>
      <c r="J334" s="202"/>
      <c r="K334" s="202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139</v>
      </c>
      <c r="AU334" s="212" t="s">
        <v>91</v>
      </c>
      <c r="AV334" s="13" t="s">
        <v>91</v>
      </c>
      <c r="AW334" s="13" t="s">
        <v>38</v>
      </c>
      <c r="AX334" s="13" t="s">
        <v>89</v>
      </c>
      <c r="AY334" s="212" t="s">
        <v>130</v>
      </c>
    </row>
    <row r="335" spans="1:65" s="2" customFormat="1" ht="16.5" customHeight="1">
      <c r="A335" s="34"/>
      <c r="B335" s="35"/>
      <c r="C335" s="188" t="s">
        <v>554</v>
      </c>
      <c r="D335" s="188" t="s">
        <v>132</v>
      </c>
      <c r="E335" s="189" t="s">
        <v>555</v>
      </c>
      <c r="F335" s="190" t="s">
        <v>556</v>
      </c>
      <c r="G335" s="191" t="s">
        <v>170</v>
      </c>
      <c r="H335" s="192">
        <v>1238</v>
      </c>
      <c r="I335" s="193"/>
      <c r="J335" s="194">
        <f>ROUND(I335*H335,2)</f>
        <v>0</v>
      </c>
      <c r="K335" s="190" t="s">
        <v>136</v>
      </c>
      <c r="L335" s="39"/>
      <c r="M335" s="195" t="s">
        <v>1</v>
      </c>
      <c r="N335" s="196" t="s">
        <v>46</v>
      </c>
      <c r="O335" s="71"/>
      <c r="P335" s="197">
        <f>O335*H335</f>
        <v>0</v>
      </c>
      <c r="Q335" s="197">
        <v>0</v>
      </c>
      <c r="R335" s="197">
        <f>Q335*H335</f>
        <v>0</v>
      </c>
      <c r="S335" s="197">
        <v>0</v>
      </c>
      <c r="T335" s="19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9" t="s">
        <v>137</v>
      </c>
      <c r="AT335" s="199" t="s">
        <v>132</v>
      </c>
      <c r="AU335" s="199" t="s">
        <v>91</v>
      </c>
      <c r="AY335" s="16" t="s">
        <v>130</v>
      </c>
      <c r="BE335" s="200">
        <f>IF(N335="základní",J335,0)</f>
        <v>0</v>
      </c>
      <c r="BF335" s="200">
        <f>IF(N335="snížená",J335,0)</f>
        <v>0</v>
      </c>
      <c r="BG335" s="200">
        <f>IF(N335="zákl. přenesená",J335,0)</f>
        <v>0</v>
      </c>
      <c r="BH335" s="200">
        <f>IF(N335="sníž. přenesená",J335,0)</f>
        <v>0</v>
      </c>
      <c r="BI335" s="200">
        <f>IF(N335="nulová",J335,0)</f>
        <v>0</v>
      </c>
      <c r="BJ335" s="16" t="s">
        <v>89</v>
      </c>
      <c r="BK335" s="200">
        <f>ROUND(I335*H335,2)</f>
        <v>0</v>
      </c>
      <c r="BL335" s="16" t="s">
        <v>137</v>
      </c>
      <c r="BM335" s="199" t="s">
        <v>557</v>
      </c>
    </row>
    <row r="336" spans="1:65" s="13" customFormat="1" ht="11.25">
      <c r="B336" s="201"/>
      <c r="C336" s="202"/>
      <c r="D336" s="203" t="s">
        <v>139</v>
      </c>
      <c r="E336" s="204" t="s">
        <v>1</v>
      </c>
      <c r="F336" s="205" t="s">
        <v>558</v>
      </c>
      <c r="G336" s="202"/>
      <c r="H336" s="206">
        <v>1238</v>
      </c>
      <c r="I336" s="207"/>
      <c r="J336" s="202"/>
      <c r="K336" s="202"/>
      <c r="L336" s="208"/>
      <c r="M336" s="209"/>
      <c r="N336" s="210"/>
      <c r="O336" s="210"/>
      <c r="P336" s="210"/>
      <c r="Q336" s="210"/>
      <c r="R336" s="210"/>
      <c r="S336" s="210"/>
      <c r="T336" s="211"/>
      <c r="AT336" s="212" t="s">
        <v>139</v>
      </c>
      <c r="AU336" s="212" t="s">
        <v>91</v>
      </c>
      <c r="AV336" s="13" t="s">
        <v>91</v>
      </c>
      <c r="AW336" s="13" t="s">
        <v>38</v>
      </c>
      <c r="AX336" s="13" t="s">
        <v>89</v>
      </c>
      <c r="AY336" s="212" t="s">
        <v>130</v>
      </c>
    </row>
    <row r="337" spans="1:65" s="2" customFormat="1" ht="16.5" customHeight="1">
      <c r="A337" s="34"/>
      <c r="B337" s="35"/>
      <c r="C337" s="188" t="s">
        <v>559</v>
      </c>
      <c r="D337" s="188" t="s">
        <v>132</v>
      </c>
      <c r="E337" s="189" t="s">
        <v>560</v>
      </c>
      <c r="F337" s="190" t="s">
        <v>561</v>
      </c>
      <c r="G337" s="191" t="s">
        <v>135</v>
      </c>
      <c r="H337" s="192">
        <v>2</v>
      </c>
      <c r="I337" s="193"/>
      <c r="J337" s="194">
        <f>ROUND(I337*H337,2)</f>
        <v>0</v>
      </c>
      <c r="K337" s="190" t="s">
        <v>136</v>
      </c>
      <c r="L337" s="39"/>
      <c r="M337" s="195" t="s">
        <v>1</v>
      </c>
      <c r="N337" s="196" t="s">
        <v>46</v>
      </c>
      <c r="O337" s="71"/>
      <c r="P337" s="197">
        <f>O337*H337</f>
        <v>0</v>
      </c>
      <c r="Q337" s="197">
        <v>0.04</v>
      </c>
      <c r="R337" s="197">
        <f>Q337*H337</f>
        <v>0.08</v>
      </c>
      <c r="S337" s="197">
        <v>0</v>
      </c>
      <c r="T337" s="19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9" t="s">
        <v>137</v>
      </c>
      <c r="AT337" s="199" t="s">
        <v>132</v>
      </c>
      <c r="AU337" s="199" t="s">
        <v>91</v>
      </c>
      <c r="AY337" s="16" t="s">
        <v>130</v>
      </c>
      <c r="BE337" s="200">
        <f>IF(N337="základní",J337,0)</f>
        <v>0</v>
      </c>
      <c r="BF337" s="200">
        <f>IF(N337="snížená",J337,0)</f>
        <v>0</v>
      </c>
      <c r="BG337" s="200">
        <f>IF(N337="zákl. přenesená",J337,0)</f>
        <v>0</v>
      </c>
      <c r="BH337" s="200">
        <f>IF(N337="sníž. přenesená",J337,0)</f>
        <v>0</v>
      </c>
      <c r="BI337" s="200">
        <f>IF(N337="nulová",J337,0)</f>
        <v>0</v>
      </c>
      <c r="BJ337" s="16" t="s">
        <v>89</v>
      </c>
      <c r="BK337" s="200">
        <f>ROUND(I337*H337,2)</f>
        <v>0</v>
      </c>
      <c r="BL337" s="16" t="s">
        <v>137</v>
      </c>
      <c r="BM337" s="199" t="s">
        <v>562</v>
      </c>
    </row>
    <row r="338" spans="1:65" s="13" customFormat="1" ht="11.25">
      <c r="B338" s="201"/>
      <c r="C338" s="202"/>
      <c r="D338" s="203" t="s">
        <v>139</v>
      </c>
      <c r="E338" s="204" t="s">
        <v>1</v>
      </c>
      <c r="F338" s="205" t="s">
        <v>91</v>
      </c>
      <c r="G338" s="202"/>
      <c r="H338" s="206">
        <v>2</v>
      </c>
      <c r="I338" s="207"/>
      <c r="J338" s="202"/>
      <c r="K338" s="202"/>
      <c r="L338" s="208"/>
      <c r="M338" s="209"/>
      <c r="N338" s="210"/>
      <c r="O338" s="210"/>
      <c r="P338" s="210"/>
      <c r="Q338" s="210"/>
      <c r="R338" s="210"/>
      <c r="S338" s="210"/>
      <c r="T338" s="211"/>
      <c r="AT338" s="212" t="s">
        <v>139</v>
      </c>
      <c r="AU338" s="212" t="s">
        <v>91</v>
      </c>
      <c r="AV338" s="13" t="s">
        <v>91</v>
      </c>
      <c r="AW338" s="13" t="s">
        <v>38</v>
      </c>
      <c r="AX338" s="13" t="s">
        <v>89</v>
      </c>
      <c r="AY338" s="212" t="s">
        <v>130</v>
      </c>
    </row>
    <row r="339" spans="1:65" s="2" customFormat="1" ht="16.5" customHeight="1">
      <c r="A339" s="34"/>
      <c r="B339" s="35"/>
      <c r="C339" s="224" t="s">
        <v>563</v>
      </c>
      <c r="D339" s="224" t="s">
        <v>267</v>
      </c>
      <c r="E339" s="225" t="s">
        <v>712</v>
      </c>
      <c r="F339" s="226" t="s">
        <v>564</v>
      </c>
      <c r="G339" s="227" t="s">
        <v>135</v>
      </c>
      <c r="H339" s="228">
        <v>2</v>
      </c>
      <c r="I339" s="229"/>
      <c r="J339" s="230">
        <f>ROUND(I339*H339,2)</f>
        <v>0</v>
      </c>
      <c r="K339" s="226" t="s">
        <v>688</v>
      </c>
      <c r="L339" s="231"/>
      <c r="M339" s="232" t="s">
        <v>1</v>
      </c>
      <c r="N339" s="233" t="s">
        <v>46</v>
      </c>
      <c r="O339" s="71"/>
      <c r="P339" s="197">
        <f>O339*H339</f>
        <v>0</v>
      </c>
      <c r="Q339" s="197">
        <v>1.2E-2</v>
      </c>
      <c r="R339" s="197">
        <f>Q339*H339</f>
        <v>2.4E-2</v>
      </c>
      <c r="S339" s="197">
        <v>0</v>
      </c>
      <c r="T339" s="19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9" t="s">
        <v>173</v>
      </c>
      <c r="AT339" s="199" t="s">
        <v>267</v>
      </c>
      <c r="AU339" s="199" t="s">
        <v>91</v>
      </c>
      <c r="AY339" s="16" t="s">
        <v>130</v>
      </c>
      <c r="BE339" s="200">
        <f>IF(N339="základní",J339,0)</f>
        <v>0</v>
      </c>
      <c r="BF339" s="200">
        <f>IF(N339="snížená",J339,0)</f>
        <v>0</v>
      </c>
      <c r="BG339" s="200">
        <f>IF(N339="zákl. přenesená",J339,0)</f>
        <v>0</v>
      </c>
      <c r="BH339" s="200">
        <f>IF(N339="sníž. přenesená",J339,0)</f>
        <v>0</v>
      </c>
      <c r="BI339" s="200">
        <f>IF(N339="nulová",J339,0)</f>
        <v>0</v>
      </c>
      <c r="BJ339" s="16" t="s">
        <v>89</v>
      </c>
      <c r="BK339" s="200">
        <f>ROUND(I339*H339,2)</f>
        <v>0</v>
      </c>
      <c r="BL339" s="16" t="s">
        <v>137</v>
      </c>
      <c r="BM339" s="199" t="s">
        <v>565</v>
      </c>
    </row>
    <row r="340" spans="1:65" s="13" customFormat="1" ht="11.25">
      <c r="B340" s="201"/>
      <c r="C340" s="202"/>
      <c r="D340" s="203" t="s">
        <v>139</v>
      </c>
      <c r="E340" s="204" t="s">
        <v>1</v>
      </c>
      <c r="F340" s="205" t="s">
        <v>91</v>
      </c>
      <c r="G340" s="202"/>
      <c r="H340" s="206">
        <v>2</v>
      </c>
      <c r="I340" s="207"/>
      <c r="J340" s="202"/>
      <c r="K340" s="202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139</v>
      </c>
      <c r="AU340" s="212" t="s">
        <v>91</v>
      </c>
      <c r="AV340" s="13" t="s">
        <v>91</v>
      </c>
      <c r="AW340" s="13" t="s">
        <v>38</v>
      </c>
      <c r="AX340" s="13" t="s">
        <v>89</v>
      </c>
      <c r="AY340" s="212" t="s">
        <v>130</v>
      </c>
    </row>
    <row r="341" spans="1:65" s="2" customFormat="1" ht="16.5" customHeight="1">
      <c r="A341" s="34"/>
      <c r="B341" s="35"/>
      <c r="C341" s="188" t="s">
        <v>566</v>
      </c>
      <c r="D341" s="188" t="s">
        <v>132</v>
      </c>
      <c r="E341" s="189" t="s">
        <v>567</v>
      </c>
      <c r="F341" s="190" t="s">
        <v>568</v>
      </c>
      <c r="G341" s="191" t="s">
        <v>135</v>
      </c>
      <c r="H341" s="192">
        <v>2</v>
      </c>
      <c r="I341" s="193"/>
      <c r="J341" s="194">
        <f>ROUND(I341*H341,2)</f>
        <v>0</v>
      </c>
      <c r="K341" s="190" t="s">
        <v>136</v>
      </c>
      <c r="L341" s="39"/>
      <c r="M341" s="195" t="s">
        <v>1</v>
      </c>
      <c r="N341" s="196" t="s">
        <v>46</v>
      </c>
      <c r="O341" s="71"/>
      <c r="P341" s="197">
        <f>O341*H341</f>
        <v>0</v>
      </c>
      <c r="Q341" s="197">
        <v>0.05</v>
      </c>
      <c r="R341" s="197">
        <f>Q341*H341</f>
        <v>0.1</v>
      </c>
      <c r="S341" s="197">
        <v>0</v>
      </c>
      <c r="T341" s="19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9" t="s">
        <v>137</v>
      </c>
      <c r="AT341" s="199" t="s">
        <v>132</v>
      </c>
      <c r="AU341" s="199" t="s">
        <v>91</v>
      </c>
      <c r="AY341" s="16" t="s">
        <v>130</v>
      </c>
      <c r="BE341" s="200">
        <f>IF(N341="základní",J341,0)</f>
        <v>0</v>
      </c>
      <c r="BF341" s="200">
        <f>IF(N341="snížená",J341,0)</f>
        <v>0</v>
      </c>
      <c r="BG341" s="200">
        <f>IF(N341="zákl. přenesená",J341,0)</f>
        <v>0</v>
      </c>
      <c r="BH341" s="200">
        <f>IF(N341="sníž. přenesená",J341,0)</f>
        <v>0</v>
      </c>
      <c r="BI341" s="200">
        <f>IF(N341="nulová",J341,0)</f>
        <v>0</v>
      </c>
      <c r="BJ341" s="16" t="s">
        <v>89</v>
      </c>
      <c r="BK341" s="200">
        <f>ROUND(I341*H341,2)</f>
        <v>0</v>
      </c>
      <c r="BL341" s="16" t="s">
        <v>137</v>
      </c>
      <c r="BM341" s="199" t="s">
        <v>569</v>
      </c>
    </row>
    <row r="342" spans="1:65" s="13" customFormat="1" ht="11.25">
      <c r="B342" s="201"/>
      <c r="C342" s="202"/>
      <c r="D342" s="203" t="s">
        <v>139</v>
      </c>
      <c r="E342" s="204" t="s">
        <v>1</v>
      </c>
      <c r="F342" s="205" t="s">
        <v>91</v>
      </c>
      <c r="G342" s="202"/>
      <c r="H342" s="206">
        <v>2</v>
      </c>
      <c r="I342" s="207"/>
      <c r="J342" s="202"/>
      <c r="K342" s="202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139</v>
      </c>
      <c r="AU342" s="212" t="s">
        <v>91</v>
      </c>
      <c r="AV342" s="13" t="s">
        <v>91</v>
      </c>
      <c r="AW342" s="13" t="s">
        <v>38</v>
      </c>
      <c r="AX342" s="13" t="s">
        <v>89</v>
      </c>
      <c r="AY342" s="212" t="s">
        <v>130</v>
      </c>
    </row>
    <row r="343" spans="1:65" s="2" customFormat="1" ht="16.5" customHeight="1">
      <c r="A343" s="34"/>
      <c r="B343" s="35"/>
      <c r="C343" s="224" t="s">
        <v>570</v>
      </c>
      <c r="D343" s="224" t="s">
        <v>267</v>
      </c>
      <c r="E343" s="225" t="s">
        <v>713</v>
      </c>
      <c r="F343" s="226" t="s">
        <v>571</v>
      </c>
      <c r="G343" s="227" t="s">
        <v>135</v>
      </c>
      <c r="H343" s="228">
        <v>2</v>
      </c>
      <c r="I343" s="229"/>
      <c r="J343" s="230">
        <f>ROUND(I343*H343,2)</f>
        <v>0</v>
      </c>
      <c r="K343" s="226" t="s">
        <v>688</v>
      </c>
      <c r="L343" s="231"/>
      <c r="M343" s="232" t="s">
        <v>1</v>
      </c>
      <c r="N343" s="233" t="s">
        <v>46</v>
      </c>
      <c r="O343" s="71"/>
      <c r="P343" s="197">
        <f>O343*H343</f>
        <v>0</v>
      </c>
      <c r="Q343" s="197">
        <v>2.4E-2</v>
      </c>
      <c r="R343" s="197">
        <f>Q343*H343</f>
        <v>4.8000000000000001E-2</v>
      </c>
      <c r="S343" s="197">
        <v>0</v>
      </c>
      <c r="T343" s="19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9" t="s">
        <v>173</v>
      </c>
      <c r="AT343" s="199" t="s">
        <v>267</v>
      </c>
      <c r="AU343" s="199" t="s">
        <v>91</v>
      </c>
      <c r="AY343" s="16" t="s">
        <v>130</v>
      </c>
      <c r="BE343" s="200">
        <f>IF(N343="základní",J343,0)</f>
        <v>0</v>
      </c>
      <c r="BF343" s="200">
        <f>IF(N343="snížená",J343,0)</f>
        <v>0</v>
      </c>
      <c r="BG343" s="200">
        <f>IF(N343="zákl. přenesená",J343,0)</f>
        <v>0</v>
      </c>
      <c r="BH343" s="200">
        <f>IF(N343="sníž. přenesená",J343,0)</f>
        <v>0</v>
      </c>
      <c r="BI343" s="200">
        <f>IF(N343="nulová",J343,0)</f>
        <v>0</v>
      </c>
      <c r="BJ343" s="16" t="s">
        <v>89</v>
      </c>
      <c r="BK343" s="200">
        <f>ROUND(I343*H343,2)</f>
        <v>0</v>
      </c>
      <c r="BL343" s="16" t="s">
        <v>137</v>
      </c>
      <c r="BM343" s="199" t="s">
        <v>572</v>
      </c>
    </row>
    <row r="344" spans="1:65" s="13" customFormat="1" ht="11.25">
      <c r="B344" s="201"/>
      <c r="C344" s="202"/>
      <c r="D344" s="203" t="s">
        <v>139</v>
      </c>
      <c r="E344" s="204" t="s">
        <v>1</v>
      </c>
      <c r="F344" s="205" t="s">
        <v>91</v>
      </c>
      <c r="G344" s="202"/>
      <c r="H344" s="206">
        <v>2</v>
      </c>
      <c r="I344" s="207"/>
      <c r="J344" s="202"/>
      <c r="K344" s="202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139</v>
      </c>
      <c r="AU344" s="212" t="s">
        <v>91</v>
      </c>
      <c r="AV344" s="13" t="s">
        <v>91</v>
      </c>
      <c r="AW344" s="13" t="s">
        <v>38</v>
      </c>
      <c r="AX344" s="13" t="s">
        <v>89</v>
      </c>
      <c r="AY344" s="212" t="s">
        <v>130</v>
      </c>
    </row>
    <row r="345" spans="1:65" s="2" customFormat="1" ht="16.5" customHeight="1">
      <c r="A345" s="34"/>
      <c r="B345" s="35"/>
      <c r="C345" s="188" t="s">
        <v>573</v>
      </c>
      <c r="D345" s="188" t="s">
        <v>132</v>
      </c>
      <c r="E345" s="189" t="s">
        <v>574</v>
      </c>
      <c r="F345" s="190" t="s">
        <v>575</v>
      </c>
      <c r="G345" s="191" t="s">
        <v>170</v>
      </c>
      <c r="H345" s="192">
        <v>1260</v>
      </c>
      <c r="I345" s="193"/>
      <c r="J345" s="194">
        <f>ROUND(I345*H345,2)</f>
        <v>0</v>
      </c>
      <c r="K345" s="190" t="s">
        <v>136</v>
      </c>
      <c r="L345" s="39"/>
      <c r="M345" s="195" t="s">
        <v>1</v>
      </c>
      <c r="N345" s="196" t="s">
        <v>46</v>
      </c>
      <c r="O345" s="71"/>
      <c r="P345" s="197">
        <f>O345*H345</f>
        <v>0</v>
      </c>
      <c r="Q345" s="197">
        <v>2.0000000000000001E-4</v>
      </c>
      <c r="R345" s="197">
        <f>Q345*H345</f>
        <v>0.252</v>
      </c>
      <c r="S345" s="197">
        <v>0</v>
      </c>
      <c r="T345" s="19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9" t="s">
        <v>137</v>
      </c>
      <c r="AT345" s="199" t="s">
        <v>132</v>
      </c>
      <c r="AU345" s="199" t="s">
        <v>91</v>
      </c>
      <c r="AY345" s="16" t="s">
        <v>130</v>
      </c>
      <c r="BE345" s="200">
        <f>IF(N345="základní",J345,0)</f>
        <v>0</v>
      </c>
      <c r="BF345" s="200">
        <f>IF(N345="snížená",J345,0)</f>
        <v>0</v>
      </c>
      <c r="BG345" s="200">
        <f>IF(N345="zákl. přenesená",J345,0)</f>
        <v>0</v>
      </c>
      <c r="BH345" s="200">
        <f>IF(N345="sníž. přenesená",J345,0)</f>
        <v>0</v>
      </c>
      <c r="BI345" s="200">
        <f>IF(N345="nulová",J345,0)</f>
        <v>0</v>
      </c>
      <c r="BJ345" s="16" t="s">
        <v>89</v>
      </c>
      <c r="BK345" s="200">
        <f>ROUND(I345*H345,2)</f>
        <v>0</v>
      </c>
      <c r="BL345" s="16" t="s">
        <v>137</v>
      </c>
      <c r="BM345" s="199" t="s">
        <v>576</v>
      </c>
    </row>
    <row r="346" spans="1:65" s="13" customFormat="1" ht="11.25">
      <c r="B346" s="201"/>
      <c r="C346" s="202"/>
      <c r="D346" s="203" t="s">
        <v>139</v>
      </c>
      <c r="E346" s="204" t="s">
        <v>1</v>
      </c>
      <c r="F346" s="205" t="s">
        <v>577</v>
      </c>
      <c r="G346" s="202"/>
      <c r="H346" s="206">
        <v>1260</v>
      </c>
      <c r="I346" s="207"/>
      <c r="J346" s="202"/>
      <c r="K346" s="202"/>
      <c r="L346" s="208"/>
      <c r="M346" s="209"/>
      <c r="N346" s="210"/>
      <c r="O346" s="210"/>
      <c r="P346" s="210"/>
      <c r="Q346" s="210"/>
      <c r="R346" s="210"/>
      <c r="S346" s="210"/>
      <c r="T346" s="211"/>
      <c r="AT346" s="212" t="s">
        <v>139</v>
      </c>
      <c r="AU346" s="212" t="s">
        <v>91</v>
      </c>
      <c r="AV346" s="13" t="s">
        <v>91</v>
      </c>
      <c r="AW346" s="13" t="s">
        <v>38</v>
      </c>
      <c r="AX346" s="13" t="s">
        <v>89</v>
      </c>
      <c r="AY346" s="212" t="s">
        <v>130</v>
      </c>
    </row>
    <row r="347" spans="1:65" s="2" customFormat="1" ht="16.5" customHeight="1">
      <c r="A347" s="34"/>
      <c r="B347" s="35"/>
      <c r="C347" s="188" t="s">
        <v>578</v>
      </c>
      <c r="D347" s="188" t="s">
        <v>132</v>
      </c>
      <c r="E347" s="189" t="s">
        <v>579</v>
      </c>
      <c r="F347" s="190" t="s">
        <v>580</v>
      </c>
      <c r="G347" s="191" t="s">
        <v>170</v>
      </c>
      <c r="H347" s="192">
        <v>1240</v>
      </c>
      <c r="I347" s="193"/>
      <c r="J347" s="194">
        <f>ROUND(I347*H347,2)</f>
        <v>0</v>
      </c>
      <c r="K347" s="190" t="s">
        <v>136</v>
      </c>
      <c r="L347" s="39"/>
      <c r="M347" s="195" t="s">
        <v>1</v>
      </c>
      <c r="N347" s="196" t="s">
        <v>46</v>
      </c>
      <c r="O347" s="71"/>
      <c r="P347" s="197">
        <f>O347*H347</f>
        <v>0</v>
      </c>
      <c r="Q347" s="197">
        <v>9.0000000000000006E-5</v>
      </c>
      <c r="R347" s="197">
        <f>Q347*H347</f>
        <v>0.1116</v>
      </c>
      <c r="S347" s="197">
        <v>0</v>
      </c>
      <c r="T347" s="19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9" t="s">
        <v>137</v>
      </c>
      <c r="AT347" s="199" t="s">
        <v>132</v>
      </c>
      <c r="AU347" s="199" t="s">
        <v>91</v>
      </c>
      <c r="AY347" s="16" t="s">
        <v>130</v>
      </c>
      <c r="BE347" s="200">
        <f>IF(N347="základní",J347,0)</f>
        <v>0</v>
      </c>
      <c r="BF347" s="200">
        <f>IF(N347="snížená",J347,0)</f>
        <v>0</v>
      </c>
      <c r="BG347" s="200">
        <f>IF(N347="zákl. přenesená",J347,0)</f>
        <v>0</v>
      </c>
      <c r="BH347" s="200">
        <f>IF(N347="sníž. přenesená",J347,0)</f>
        <v>0</v>
      </c>
      <c r="BI347" s="200">
        <f>IF(N347="nulová",J347,0)</f>
        <v>0</v>
      </c>
      <c r="BJ347" s="16" t="s">
        <v>89</v>
      </c>
      <c r="BK347" s="200">
        <f>ROUND(I347*H347,2)</f>
        <v>0</v>
      </c>
      <c r="BL347" s="16" t="s">
        <v>137</v>
      </c>
      <c r="BM347" s="199" t="s">
        <v>581</v>
      </c>
    </row>
    <row r="348" spans="1:65" s="13" customFormat="1" ht="11.25">
      <c r="B348" s="201"/>
      <c r="C348" s="202"/>
      <c r="D348" s="203" t="s">
        <v>139</v>
      </c>
      <c r="E348" s="204" t="s">
        <v>1</v>
      </c>
      <c r="F348" s="205" t="s">
        <v>582</v>
      </c>
      <c r="G348" s="202"/>
      <c r="H348" s="206">
        <v>1240</v>
      </c>
      <c r="I348" s="207"/>
      <c r="J348" s="202"/>
      <c r="K348" s="202"/>
      <c r="L348" s="208"/>
      <c r="M348" s="209"/>
      <c r="N348" s="210"/>
      <c r="O348" s="210"/>
      <c r="P348" s="210"/>
      <c r="Q348" s="210"/>
      <c r="R348" s="210"/>
      <c r="S348" s="210"/>
      <c r="T348" s="211"/>
      <c r="AT348" s="212" t="s">
        <v>139</v>
      </c>
      <c r="AU348" s="212" t="s">
        <v>91</v>
      </c>
      <c r="AV348" s="13" t="s">
        <v>91</v>
      </c>
      <c r="AW348" s="13" t="s">
        <v>38</v>
      </c>
      <c r="AX348" s="13" t="s">
        <v>89</v>
      </c>
      <c r="AY348" s="212" t="s">
        <v>130</v>
      </c>
    </row>
    <row r="349" spans="1:65" s="2" customFormat="1" ht="16.5" customHeight="1">
      <c r="A349" s="34"/>
      <c r="B349" s="35"/>
      <c r="C349" s="188" t="s">
        <v>583</v>
      </c>
      <c r="D349" s="188" t="s">
        <v>132</v>
      </c>
      <c r="E349" s="189" t="s">
        <v>584</v>
      </c>
      <c r="F349" s="190" t="s">
        <v>585</v>
      </c>
      <c r="G349" s="191" t="s">
        <v>190</v>
      </c>
      <c r="H349" s="192">
        <v>78.412999999999997</v>
      </c>
      <c r="I349" s="193"/>
      <c r="J349" s="194">
        <f>ROUND(I349*H349,2)</f>
        <v>0</v>
      </c>
      <c r="K349" s="190" t="s">
        <v>136</v>
      </c>
      <c r="L349" s="39"/>
      <c r="M349" s="195" t="s">
        <v>1</v>
      </c>
      <c r="N349" s="196" t="s">
        <v>46</v>
      </c>
      <c r="O349" s="71"/>
      <c r="P349" s="197">
        <f>O349*H349</f>
        <v>0</v>
      </c>
      <c r="Q349" s="197">
        <v>1.5298499999999999</v>
      </c>
      <c r="R349" s="197">
        <f>Q349*H349</f>
        <v>119.96012804999999</v>
      </c>
      <c r="S349" s="197">
        <v>0</v>
      </c>
      <c r="T349" s="19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9" t="s">
        <v>137</v>
      </c>
      <c r="AT349" s="199" t="s">
        <v>132</v>
      </c>
      <c r="AU349" s="199" t="s">
        <v>91</v>
      </c>
      <c r="AY349" s="16" t="s">
        <v>130</v>
      </c>
      <c r="BE349" s="200">
        <f>IF(N349="základní",J349,0)</f>
        <v>0</v>
      </c>
      <c r="BF349" s="200">
        <f>IF(N349="snížená",J349,0)</f>
        <v>0</v>
      </c>
      <c r="BG349" s="200">
        <f>IF(N349="zákl. přenesená",J349,0)</f>
        <v>0</v>
      </c>
      <c r="BH349" s="200">
        <f>IF(N349="sníž. přenesená",J349,0)</f>
        <v>0</v>
      </c>
      <c r="BI349" s="200">
        <f>IF(N349="nulová",J349,0)</f>
        <v>0</v>
      </c>
      <c r="BJ349" s="16" t="s">
        <v>89</v>
      </c>
      <c r="BK349" s="200">
        <f>ROUND(I349*H349,2)</f>
        <v>0</v>
      </c>
      <c r="BL349" s="16" t="s">
        <v>137</v>
      </c>
      <c r="BM349" s="199" t="s">
        <v>586</v>
      </c>
    </row>
    <row r="350" spans="1:65" s="13" customFormat="1" ht="11.25">
      <c r="B350" s="201"/>
      <c r="C350" s="202"/>
      <c r="D350" s="203" t="s">
        <v>139</v>
      </c>
      <c r="E350" s="204" t="s">
        <v>1</v>
      </c>
      <c r="F350" s="205" t="s">
        <v>587</v>
      </c>
      <c r="G350" s="202"/>
      <c r="H350" s="206">
        <v>54.716000000000001</v>
      </c>
      <c r="I350" s="207"/>
      <c r="J350" s="202"/>
      <c r="K350" s="202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139</v>
      </c>
      <c r="AU350" s="212" t="s">
        <v>91</v>
      </c>
      <c r="AV350" s="13" t="s">
        <v>91</v>
      </c>
      <c r="AW350" s="13" t="s">
        <v>38</v>
      </c>
      <c r="AX350" s="13" t="s">
        <v>81</v>
      </c>
      <c r="AY350" s="212" t="s">
        <v>130</v>
      </c>
    </row>
    <row r="351" spans="1:65" s="13" customFormat="1" ht="11.25">
      <c r="B351" s="201"/>
      <c r="C351" s="202"/>
      <c r="D351" s="203" t="s">
        <v>139</v>
      </c>
      <c r="E351" s="204" t="s">
        <v>1</v>
      </c>
      <c r="F351" s="205" t="s">
        <v>588</v>
      </c>
      <c r="G351" s="202"/>
      <c r="H351" s="206">
        <v>23.696999999999999</v>
      </c>
      <c r="I351" s="207"/>
      <c r="J351" s="202"/>
      <c r="K351" s="202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139</v>
      </c>
      <c r="AU351" s="212" t="s">
        <v>91</v>
      </c>
      <c r="AV351" s="13" t="s">
        <v>91</v>
      </c>
      <c r="AW351" s="13" t="s">
        <v>38</v>
      </c>
      <c r="AX351" s="13" t="s">
        <v>81</v>
      </c>
      <c r="AY351" s="212" t="s">
        <v>130</v>
      </c>
    </row>
    <row r="352" spans="1:65" s="14" customFormat="1" ht="11.25">
      <c r="B352" s="213"/>
      <c r="C352" s="214"/>
      <c r="D352" s="203" t="s">
        <v>139</v>
      </c>
      <c r="E352" s="215" t="s">
        <v>1</v>
      </c>
      <c r="F352" s="216" t="s">
        <v>238</v>
      </c>
      <c r="G352" s="214"/>
      <c r="H352" s="217">
        <v>78.412999999999997</v>
      </c>
      <c r="I352" s="218"/>
      <c r="J352" s="214"/>
      <c r="K352" s="214"/>
      <c r="L352" s="219"/>
      <c r="M352" s="220"/>
      <c r="N352" s="221"/>
      <c r="O352" s="221"/>
      <c r="P352" s="221"/>
      <c r="Q352" s="221"/>
      <c r="R352" s="221"/>
      <c r="S352" s="221"/>
      <c r="T352" s="222"/>
      <c r="AT352" s="223" t="s">
        <v>139</v>
      </c>
      <c r="AU352" s="223" t="s">
        <v>91</v>
      </c>
      <c r="AV352" s="14" t="s">
        <v>137</v>
      </c>
      <c r="AW352" s="14" t="s">
        <v>38</v>
      </c>
      <c r="AX352" s="14" t="s">
        <v>89</v>
      </c>
      <c r="AY352" s="223" t="s">
        <v>130</v>
      </c>
    </row>
    <row r="353" spans="1:65" s="12" customFormat="1" ht="22.9" customHeight="1">
      <c r="B353" s="172"/>
      <c r="C353" s="173"/>
      <c r="D353" s="174" t="s">
        <v>80</v>
      </c>
      <c r="E353" s="186" t="s">
        <v>177</v>
      </c>
      <c r="F353" s="186" t="s">
        <v>589</v>
      </c>
      <c r="G353" s="173"/>
      <c r="H353" s="173"/>
      <c r="I353" s="176"/>
      <c r="J353" s="187">
        <f>BK353</f>
        <v>0</v>
      </c>
      <c r="K353" s="173"/>
      <c r="L353" s="178"/>
      <c r="M353" s="179"/>
      <c r="N353" s="180"/>
      <c r="O353" s="180"/>
      <c r="P353" s="181">
        <f>SUM(P354:P358)</f>
        <v>0</v>
      </c>
      <c r="Q353" s="180"/>
      <c r="R353" s="181">
        <f>SUM(R354:R358)</f>
        <v>0</v>
      </c>
      <c r="S353" s="180"/>
      <c r="T353" s="182">
        <f>SUM(T354:T358)</f>
        <v>0</v>
      </c>
      <c r="AR353" s="183" t="s">
        <v>89</v>
      </c>
      <c r="AT353" s="184" t="s">
        <v>80</v>
      </c>
      <c r="AU353" s="184" t="s">
        <v>89</v>
      </c>
      <c r="AY353" s="183" t="s">
        <v>130</v>
      </c>
      <c r="BK353" s="185">
        <f>SUM(BK354:BK358)</f>
        <v>0</v>
      </c>
    </row>
    <row r="354" spans="1:65" s="2" customFormat="1" ht="16.5" customHeight="1">
      <c r="A354" s="34"/>
      <c r="B354" s="35"/>
      <c r="C354" s="188" t="s">
        <v>590</v>
      </c>
      <c r="D354" s="188" t="s">
        <v>132</v>
      </c>
      <c r="E354" s="189" t="s">
        <v>591</v>
      </c>
      <c r="F354" s="190" t="s">
        <v>592</v>
      </c>
      <c r="G354" s="191" t="s">
        <v>135</v>
      </c>
      <c r="H354" s="192">
        <v>15</v>
      </c>
      <c r="I354" s="193"/>
      <c r="J354" s="194">
        <f>ROUND(I354*H354,2)</f>
        <v>0</v>
      </c>
      <c r="K354" s="190" t="s">
        <v>136</v>
      </c>
      <c r="L354" s="39"/>
      <c r="M354" s="195" t="s">
        <v>1</v>
      </c>
      <c r="N354" s="196" t="s">
        <v>46</v>
      </c>
      <c r="O354" s="71"/>
      <c r="P354" s="197">
        <f>O354*H354</f>
        <v>0</v>
      </c>
      <c r="Q354" s="197">
        <v>0</v>
      </c>
      <c r="R354" s="197">
        <f>Q354*H354</f>
        <v>0</v>
      </c>
      <c r="S354" s="197">
        <v>0</v>
      </c>
      <c r="T354" s="19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9" t="s">
        <v>137</v>
      </c>
      <c r="AT354" s="199" t="s">
        <v>132</v>
      </c>
      <c r="AU354" s="199" t="s">
        <v>91</v>
      </c>
      <c r="AY354" s="16" t="s">
        <v>130</v>
      </c>
      <c r="BE354" s="200">
        <f>IF(N354="základní",J354,0)</f>
        <v>0</v>
      </c>
      <c r="BF354" s="200">
        <f>IF(N354="snížená",J354,0)</f>
        <v>0</v>
      </c>
      <c r="BG354" s="200">
        <f>IF(N354="zákl. přenesená",J354,0)</f>
        <v>0</v>
      </c>
      <c r="BH354" s="200">
        <f>IF(N354="sníž. přenesená",J354,0)</f>
        <v>0</v>
      </c>
      <c r="BI354" s="200">
        <f>IF(N354="nulová",J354,0)</f>
        <v>0</v>
      </c>
      <c r="BJ354" s="16" t="s">
        <v>89</v>
      </c>
      <c r="BK354" s="200">
        <f>ROUND(I354*H354,2)</f>
        <v>0</v>
      </c>
      <c r="BL354" s="16" t="s">
        <v>137</v>
      </c>
      <c r="BM354" s="199" t="s">
        <v>593</v>
      </c>
    </row>
    <row r="355" spans="1:65" s="2" customFormat="1" ht="16.5" customHeight="1">
      <c r="A355" s="34"/>
      <c r="B355" s="35"/>
      <c r="C355" s="188" t="s">
        <v>594</v>
      </c>
      <c r="D355" s="188" t="s">
        <v>132</v>
      </c>
      <c r="E355" s="189" t="s">
        <v>595</v>
      </c>
      <c r="F355" s="190" t="s">
        <v>596</v>
      </c>
      <c r="G355" s="191" t="s">
        <v>135</v>
      </c>
      <c r="H355" s="192">
        <v>2</v>
      </c>
      <c r="I355" s="193"/>
      <c r="J355" s="194">
        <f>ROUND(I355*H355,2)</f>
        <v>0</v>
      </c>
      <c r="K355" s="190" t="s">
        <v>136</v>
      </c>
      <c r="L355" s="39"/>
      <c r="M355" s="195" t="s">
        <v>1</v>
      </c>
      <c r="N355" s="196" t="s">
        <v>46</v>
      </c>
      <c r="O355" s="71"/>
      <c r="P355" s="197">
        <f>O355*H355</f>
        <v>0</v>
      </c>
      <c r="Q355" s="197">
        <v>0</v>
      </c>
      <c r="R355" s="197">
        <f>Q355*H355</f>
        <v>0</v>
      </c>
      <c r="S355" s="197">
        <v>0</v>
      </c>
      <c r="T355" s="19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9" t="s">
        <v>137</v>
      </c>
      <c r="AT355" s="199" t="s">
        <v>132</v>
      </c>
      <c r="AU355" s="199" t="s">
        <v>91</v>
      </c>
      <c r="AY355" s="16" t="s">
        <v>130</v>
      </c>
      <c r="BE355" s="200">
        <f>IF(N355="základní",J355,0)</f>
        <v>0</v>
      </c>
      <c r="BF355" s="200">
        <f>IF(N355="snížená",J355,0)</f>
        <v>0</v>
      </c>
      <c r="BG355" s="200">
        <f>IF(N355="zákl. přenesená",J355,0)</f>
        <v>0</v>
      </c>
      <c r="BH355" s="200">
        <f>IF(N355="sníž. přenesená",J355,0)</f>
        <v>0</v>
      </c>
      <c r="BI355" s="200">
        <f>IF(N355="nulová",J355,0)</f>
        <v>0</v>
      </c>
      <c r="BJ355" s="16" t="s">
        <v>89</v>
      </c>
      <c r="BK355" s="200">
        <f>ROUND(I355*H355,2)</f>
        <v>0</v>
      </c>
      <c r="BL355" s="16" t="s">
        <v>137</v>
      </c>
      <c r="BM355" s="199" t="s">
        <v>597</v>
      </c>
    </row>
    <row r="356" spans="1:65" s="13" customFormat="1" ht="11.25">
      <c r="B356" s="201"/>
      <c r="C356" s="202"/>
      <c r="D356" s="203" t="s">
        <v>139</v>
      </c>
      <c r="E356" s="204" t="s">
        <v>1</v>
      </c>
      <c r="F356" s="205" t="s">
        <v>91</v>
      </c>
      <c r="G356" s="202"/>
      <c r="H356" s="206">
        <v>2</v>
      </c>
      <c r="I356" s="207"/>
      <c r="J356" s="202"/>
      <c r="K356" s="202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139</v>
      </c>
      <c r="AU356" s="212" t="s">
        <v>91</v>
      </c>
      <c r="AV356" s="13" t="s">
        <v>91</v>
      </c>
      <c r="AW356" s="13" t="s">
        <v>38</v>
      </c>
      <c r="AX356" s="13" t="s">
        <v>89</v>
      </c>
      <c r="AY356" s="212" t="s">
        <v>130</v>
      </c>
    </row>
    <row r="357" spans="1:65" s="2" customFormat="1" ht="16.5" customHeight="1">
      <c r="A357" s="34"/>
      <c r="B357" s="35"/>
      <c r="C357" s="188" t="s">
        <v>598</v>
      </c>
      <c r="D357" s="188" t="s">
        <v>132</v>
      </c>
      <c r="E357" s="189" t="s">
        <v>599</v>
      </c>
      <c r="F357" s="190" t="s">
        <v>600</v>
      </c>
      <c r="G357" s="191" t="s">
        <v>135</v>
      </c>
      <c r="H357" s="192">
        <v>2</v>
      </c>
      <c r="I357" s="193"/>
      <c r="J357" s="194">
        <f>ROUND(I357*H357,2)</f>
        <v>0</v>
      </c>
      <c r="K357" s="190" t="s">
        <v>136</v>
      </c>
      <c r="L357" s="39"/>
      <c r="M357" s="195" t="s">
        <v>1</v>
      </c>
      <c r="N357" s="196" t="s">
        <v>46</v>
      </c>
      <c r="O357" s="71"/>
      <c r="P357" s="197">
        <f>O357*H357</f>
        <v>0</v>
      </c>
      <c r="Q357" s="197">
        <v>0</v>
      </c>
      <c r="R357" s="197">
        <f>Q357*H357</f>
        <v>0</v>
      </c>
      <c r="S357" s="197">
        <v>0</v>
      </c>
      <c r="T357" s="198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9" t="s">
        <v>137</v>
      </c>
      <c r="AT357" s="199" t="s">
        <v>132</v>
      </c>
      <c r="AU357" s="199" t="s">
        <v>91</v>
      </c>
      <c r="AY357" s="16" t="s">
        <v>130</v>
      </c>
      <c r="BE357" s="200">
        <f>IF(N357="základní",J357,0)</f>
        <v>0</v>
      </c>
      <c r="BF357" s="200">
        <f>IF(N357="snížená",J357,0)</f>
        <v>0</v>
      </c>
      <c r="BG357" s="200">
        <f>IF(N357="zákl. přenesená",J357,0)</f>
        <v>0</v>
      </c>
      <c r="BH357" s="200">
        <f>IF(N357="sníž. přenesená",J357,0)</f>
        <v>0</v>
      </c>
      <c r="BI357" s="200">
        <f>IF(N357="nulová",J357,0)</f>
        <v>0</v>
      </c>
      <c r="BJ357" s="16" t="s">
        <v>89</v>
      </c>
      <c r="BK357" s="200">
        <f>ROUND(I357*H357,2)</f>
        <v>0</v>
      </c>
      <c r="BL357" s="16" t="s">
        <v>137</v>
      </c>
      <c r="BM357" s="199" t="s">
        <v>601</v>
      </c>
    </row>
    <row r="358" spans="1:65" s="13" customFormat="1" ht="11.25">
      <c r="B358" s="201"/>
      <c r="C358" s="202"/>
      <c r="D358" s="203" t="s">
        <v>139</v>
      </c>
      <c r="E358" s="204" t="s">
        <v>1</v>
      </c>
      <c r="F358" s="205" t="s">
        <v>91</v>
      </c>
      <c r="G358" s="202"/>
      <c r="H358" s="206">
        <v>2</v>
      </c>
      <c r="I358" s="207"/>
      <c r="J358" s="202"/>
      <c r="K358" s="202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139</v>
      </c>
      <c r="AU358" s="212" t="s">
        <v>91</v>
      </c>
      <c r="AV358" s="13" t="s">
        <v>91</v>
      </c>
      <c r="AW358" s="13" t="s">
        <v>38</v>
      </c>
      <c r="AX358" s="13" t="s">
        <v>89</v>
      </c>
      <c r="AY358" s="212" t="s">
        <v>130</v>
      </c>
    </row>
    <row r="359" spans="1:65" s="12" customFormat="1" ht="22.9" customHeight="1">
      <c r="B359" s="172"/>
      <c r="C359" s="173"/>
      <c r="D359" s="174" t="s">
        <v>80</v>
      </c>
      <c r="E359" s="186" t="s">
        <v>602</v>
      </c>
      <c r="F359" s="186" t="s">
        <v>603</v>
      </c>
      <c r="G359" s="173"/>
      <c r="H359" s="173"/>
      <c r="I359" s="176"/>
      <c r="J359" s="187">
        <f>BK359</f>
        <v>0</v>
      </c>
      <c r="K359" s="173"/>
      <c r="L359" s="178"/>
      <c r="M359" s="179"/>
      <c r="N359" s="180"/>
      <c r="O359" s="180"/>
      <c r="P359" s="181">
        <f>P360</f>
        <v>0</v>
      </c>
      <c r="Q359" s="180"/>
      <c r="R359" s="181">
        <f>R360</f>
        <v>0</v>
      </c>
      <c r="S359" s="180"/>
      <c r="T359" s="182">
        <f>T360</f>
        <v>0</v>
      </c>
      <c r="AR359" s="183" t="s">
        <v>89</v>
      </c>
      <c r="AT359" s="184" t="s">
        <v>80</v>
      </c>
      <c r="AU359" s="184" t="s">
        <v>89</v>
      </c>
      <c r="AY359" s="183" t="s">
        <v>130</v>
      </c>
      <c r="BK359" s="185">
        <f>BK360</f>
        <v>0</v>
      </c>
    </row>
    <row r="360" spans="1:65" s="2" customFormat="1" ht="16.5" customHeight="1">
      <c r="A360" s="34"/>
      <c r="B360" s="35"/>
      <c r="C360" s="188" t="s">
        <v>604</v>
      </c>
      <c r="D360" s="188" t="s">
        <v>132</v>
      </c>
      <c r="E360" s="189" t="s">
        <v>605</v>
      </c>
      <c r="F360" s="190" t="s">
        <v>606</v>
      </c>
      <c r="G360" s="191" t="s">
        <v>252</v>
      </c>
      <c r="H360" s="192">
        <v>1837.6369999999999</v>
      </c>
      <c r="I360" s="193"/>
      <c r="J360" s="194">
        <f>ROUND(I360*H360,2)</f>
        <v>0</v>
      </c>
      <c r="K360" s="190" t="s">
        <v>136</v>
      </c>
      <c r="L360" s="39"/>
      <c r="M360" s="195" t="s">
        <v>1</v>
      </c>
      <c r="N360" s="196" t="s">
        <v>46</v>
      </c>
      <c r="O360" s="71"/>
      <c r="P360" s="197">
        <f>O360*H360</f>
        <v>0</v>
      </c>
      <c r="Q360" s="197">
        <v>0</v>
      </c>
      <c r="R360" s="197">
        <f>Q360*H360</f>
        <v>0</v>
      </c>
      <c r="S360" s="197">
        <v>0</v>
      </c>
      <c r="T360" s="198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9" t="s">
        <v>137</v>
      </c>
      <c r="AT360" s="199" t="s">
        <v>132</v>
      </c>
      <c r="AU360" s="199" t="s">
        <v>91</v>
      </c>
      <c r="AY360" s="16" t="s">
        <v>130</v>
      </c>
      <c r="BE360" s="200">
        <f>IF(N360="základní",J360,0)</f>
        <v>0</v>
      </c>
      <c r="BF360" s="200">
        <f>IF(N360="snížená",J360,0)</f>
        <v>0</v>
      </c>
      <c r="BG360" s="200">
        <f>IF(N360="zákl. přenesená",J360,0)</f>
        <v>0</v>
      </c>
      <c r="BH360" s="200">
        <f>IF(N360="sníž. přenesená",J360,0)</f>
        <v>0</v>
      </c>
      <c r="BI360" s="200">
        <f>IF(N360="nulová",J360,0)</f>
        <v>0</v>
      </c>
      <c r="BJ360" s="16" t="s">
        <v>89</v>
      </c>
      <c r="BK360" s="200">
        <f>ROUND(I360*H360,2)</f>
        <v>0</v>
      </c>
      <c r="BL360" s="16" t="s">
        <v>137</v>
      </c>
      <c r="BM360" s="199" t="s">
        <v>607</v>
      </c>
    </row>
    <row r="361" spans="1:65" s="12" customFormat="1" ht="25.9" customHeight="1">
      <c r="B361" s="172"/>
      <c r="C361" s="173"/>
      <c r="D361" s="174" t="s">
        <v>80</v>
      </c>
      <c r="E361" s="175" t="s">
        <v>267</v>
      </c>
      <c r="F361" s="175" t="s">
        <v>608</v>
      </c>
      <c r="G361" s="173"/>
      <c r="H361" s="173"/>
      <c r="I361" s="176"/>
      <c r="J361" s="177">
        <f>BK361</f>
        <v>0</v>
      </c>
      <c r="K361" s="173"/>
      <c r="L361" s="178"/>
      <c r="M361" s="179"/>
      <c r="N361" s="180"/>
      <c r="O361" s="180"/>
      <c r="P361" s="181">
        <f>P362</f>
        <v>0</v>
      </c>
      <c r="Q361" s="180"/>
      <c r="R361" s="181">
        <f>R362</f>
        <v>0</v>
      </c>
      <c r="S361" s="180"/>
      <c r="T361" s="182">
        <f>T362</f>
        <v>0</v>
      </c>
      <c r="AR361" s="183" t="s">
        <v>146</v>
      </c>
      <c r="AT361" s="184" t="s">
        <v>80</v>
      </c>
      <c r="AU361" s="184" t="s">
        <v>81</v>
      </c>
      <c r="AY361" s="183" t="s">
        <v>130</v>
      </c>
      <c r="BK361" s="185">
        <f>BK362</f>
        <v>0</v>
      </c>
    </row>
    <row r="362" spans="1:65" s="12" customFormat="1" ht="22.9" customHeight="1">
      <c r="B362" s="172"/>
      <c r="C362" s="173"/>
      <c r="D362" s="174" t="s">
        <v>80</v>
      </c>
      <c r="E362" s="186" t="s">
        <v>609</v>
      </c>
      <c r="F362" s="186" t="s">
        <v>610</v>
      </c>
      <c r="G362" s="173"/>
      <c r="H362" s="173"/>
      <c r="I362" s="176"/>
      <c r="J362" s="187">
        <f>BK362</f>
        <v>0</v>
      </c>
      <c r="K362" s="173"/>
      <c r="L362" s="178"/>
      <c r="M362" s="179"/>
      <c r="N362" s="180"/>
      <c r="O362" s="180"/>
      <c r="P362" s="181">
        <f>SUM(P363:P366)</f>
        <v>0</v>
      </c>
      <c r="Q362" s="180"/>
      <c r="R362" s="181">
        <f>SUM(R363:R366)</f>
        <v>0</v>
      </c>
      <c r="S362" s="180"/>
      <c r="T362" s="182">
        <f>SUM(T363:T366)</f>
        <v>0</v>
      </c>
      <c r="AR362" s="183" t="s">
        <v>146</v>
      </c>
      <c r="AT362" s="184" t="s">
        <v>80</v>
      </c>
      <c r="AU362" s="184" t="s">
        <v>89</v>
      </c>
      <c r="AY362" s="183" t="s">
        <v>130</v>
      </c>
      <c r="BK362" s="185">
        <f>SUM(BK363:BK366)</f>
        <v>0</v>
      </c>
    </row>
    <row r="363" spans="1:65" s="2" customFormat="1" ht="16.5" customHeight="1">
      <c r="A363" s="34"/>
      <c r="B363" s="35"/>
      <c r="C363" s="188" t="s">
        <v>611</v>
      </c>
      <c r="D363" s="188" t="s">
        <v>132</v>
      </c>
      <c r="E363" s="189" t="s">
        <v>612</v>
      </c>
      <c r="F363" s="190" t="s">
        <v>613</v>
      </c>
      <c r="G363" s="191" t="s">
        <v>614</v>
      </c>
      <c r="H363" s="192">
        <v>4</v>
      </c>
      <c r="I363" s="193"/>
      <c r="J363" s="194">
        <f>ROUND(I363*H363,2)</f>
        <v>0</v>
      </c>
      <c r="K363" s="190" t="s">
        <v>136</v>
      </c>
      <c r="L363" s="39"/>
      <c r="M363" s="195" t="s">
        <v>1</v>
      </c>
      <c r="N363" s="196" t="s">
        <v>46</v>
      </c>
      <c r="O363" s="71"/>
      <c r="P363" s="197">
        <f>O363*H363</f>
        <v>0</v>
      </c>
      <c r="Q363" s="197">
        <v>0</v>
      </c>
      <c r="R363" s="197">
        <f>Q363*H363</f>
        <v>0</v>
      </c>
      <c r="S363" s="197">
        <v>0</v>
      </c>
      <c r="T363" s="19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9" t="s">
        <v>451</v>
      </c>
      <c r="AT363" s="199" t="s">
        <v>132</v>
      </c>
      <c r="AU363" s="199" t="s">
        <v>91</v>
      </c>
      <c r="AY363" s="16" t="s">
        <v>130</v>
      </c>
      <c r="BE363" s="200">
        <f>IF(N363="základní",J363,0)</f>
        <v>0</v>
      </c>
      <c r="BF363" s="200">
        <f>IF(N363="snížená",J363,0)</f>
        <v>0</v>
      </c>
      <c r="BG363" s="200">
        <f>IF(N363="zákl. přenesená",J363,0)</f>
        <v>0</v>
      </c>
      <c r="BH363" s="200">
        <f>IF(N363="sníž. přenesená",J363,0)</f>
        <v>0</v>
      </c>
      <c r="BI363" s="200">
        <f>IF(N363="nulová",J363,0)</f>
        <v>0</v>
      </c>
      <c r="BJ363" s="16" t="s">
        <v>89</v>
      </c>
      <c r="BK363" s="200">
        <f>ROUND(I363*H363,2)</f>
        <v>0</v>
      </c>
      <c r="BL363" s="16" t="s">
        <v>451</v>
      </c>
      <c r="BM363" s="199" t="s">
        <v>615</v>
      </c>
    </row>
    <row r="364" spans="1:65" s="13" customFormat="1" ht="11.25">
      <c r="B364" s="201"/>
      <c r="C364" s="202"/>
      <c r="D364" s="203" t="s">
        <v>139</v>
      </c>
      <c r="E364" s="204" t="s">
        <v>1</v>
      </c>
      <c r="F364" s="205" t="s">
        <v>616</v>
      </c>
      <c r="G364" s="202"/>
      <c r="H364" s="206">
        <v>4</v>
      </c>
      <c r="I364" s="207"/>
      <c r="J364" s="202"/>
      <c r="K364" s="202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139</v>
      </c>
      <c r="AU364" s="212" t="s">
        <v>91</v>
      </c>
      <c r="AV364" s="13" t="s">
        <v>91</v>
      </c>
      <c r="AW364" s="13" t="s">
        <v>38</v>
      </c>
      <c r="AX364" s="13" t="s">
        <v>89</v>
      </c>
      <c r="AY364" s="212" t="s">
        <v>130</v>
      </c>
    </row>
    <row r="365" spans="1:65" s="2" customFormat="1" ht="16.5" customHeight="1">
      <c r="A365" s="34"/>
      <c r="B365" s="35"/>
      <c r="C365" s="188" t="s">
        <v>617</v>
      </c>
      <c r="D365" s="188" t="s">
        <v>132</v>
      </c>
      <c r="E365" s="189" t="s">
        <v>618</v>
      </c>
      <c r="F365" s="190" t="s">
        <v>619</v>
      </c>
      <c r="G365" s="191" t="s">
        <v>170</v>
      </c>
      <c r="H365" s="192">
        <v>1238</v>
      </c>
      <c r="I365" s="193"/>
      <c r="J365" s="194">
        <f>ROUND(I365*H365,2)</f>
        <v>0</v>
      </c>
      <c r="K365" s="190" t="s">
        <v>136</v>
      </c>
      <c r="L365" s="39"/>
      <c r="M365" s="195" t="s">
        <v>1</v>
      </c>
      <c r="N365" s="196" t="s">
        <v>46</v>
      </c>
      <c r="O365" s="71"/>
      <c r="P365" s="197">
        <f>O365*H365</f>
        <v>0</v>
      </c>
      <c r="Q365" s="197">
        <v>0</v>
      </c>
      <c r="R365" s="197">
        <f>Q365*H365</f>
        <v>0</v>
      </c>
      <c r="S365" s="197">
        <v>0</v>
      </c>
      <c r="T365" s="198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9" t="s">
        <v>451</v>
      </c>
      <c r="AT365" s="199" t="s">
        <v>132</v>
      </c>
      <c r="AU365" s="199" t="s">
        <v>91</v>
      </c>
      <c r="AY365" s="16" t="s">
        <v>130</v>
      </c>
      <c r="BE365" s="200">
        <f>IF(N365="základní",J365,0)</f>
        <v>0</v>
      </c>
      <c r="BF365" s="200">
        <f>IF(N365="snížená",J365,0)</f>
        <v>0</v>
      </c>
      <c r="BG365" s="200">
        <f>IF(N365="zákl. přenesená",J365,0)</f>
        <v>0</v>
      </c>
      <c r="BH365" s="200">
        <f>IF(N365="sníž. přenesená",J365,0)</f>
        <v>0</v>
      </c>
      <c r="BI365" s="200">
        <f>IF(N365="nulová",J365,0)</f>
        <v>0</v>
      </c>
      <c r="BJ365" s="16" t="s">
        <v>89</v>
      </c>
      <c r="BK365" s="200">
        <f>ROUND(I365*H365,2)</f>
        <v>0</v>
      </c>
      <c r="BL365" s="16" t="s">
        <v>451</v>
      </c>
      <c r="BM365" s="199" t="s">
        <v>620</v>
      </c>
    </row>
    <row r="366" spans="1:65" s="13" customFormat="1" ht="11.25">
      <c r="B366" s="201"/>
      <c r="C366" s="202"/>
      <c r="D366" s="203" t="s">
        <v>139</v>
      </c>
      <c r="E366" s="204" t="s">
        <v>1</v>
      </c>
      <c r="F366" s="205" t="s">
        <v>558</v>
      </c>
      <c r="G366" s="202"/>
      <c r="H366" s="206">
        <v>1238</v>
      </c>
      <c r="I366" s="207"/>
      <c r="J366" s="202"/>
      <c r="K366" s="202"/>
      <c r="L366" s="208"/>
      <c r="M366" s="209"/>
      <c r="N366" s="210"/>
      <c r="O366" s="210"/>
      <c r="P366" s="210"/>
      <c r="Q366" s="210"/>
      <c r="R366" s="210"/>
      <c r="S366" s="210"/>
      <c r="T366" s="211"/>
      <c r="AT366" s="212" t="s">
        <v>139</v>
      </c>
      <c r="AU366" s="212" t="s">
        <v>91</v>
      </c>
      <c r="AV366" s="13" t="s">
        <v>91</v>
      </c>
      <c r="AW366" s="13" t="s">
        <v>38</v>
      </c>
      <c r="AX366" s="13" t="s">
        <v>89</v>
      </c>
      <c r="AY366" s="212" t="s">
        <v>130</v>
      </c>
    </row>
    <row r="367" spans="1:65" s="12" customFormat="1" ht="25.9" customHeight="1">
      <c r="B367" s="172"/>
      <c r="C367" s="173"/>
      <c r="D367" s="174" t="s">
        <v>80</v>
      </c>
      <c r="E367" s="175" t="s">
        <v>621</v>
      </c>
      <c r="F367" s="175" t="s">
        <v>622</v>
      </c>
      <c r="G367" s="173"/>
      <c r="H367" s="173"/>
      <c r="I367" s="176"/>
      <c r="J367" s="177">
        <f>BK367</f>
        <v>0</v>
      </c>
      <c r="K367" s="173"/>
      <c r="L367" s="178"/>
      <c r="M367" s="179"/>
      <c r="N367" s="180"/>
      <c r="O367" s="180"/>
      <c r="P367" s="181">
        <f>SUM(P368:P369)</f>
        <v>0</v>
      </c>
      <c r="Q367" s="180"/>
      <c r="R367" s="181">
        <f>SUM(R368:R369)</f>
        <v>0</v>
      </c>
      <c r="S367" s="180"/>
      <c r="T367" s="182">
        <f>SUM(T368:T369)</f>
        <v>0</v>
      </c>
      <c r="AR367" s="183" t="s">
        <v>137</v>
      </c>
      <c r="AT367" s="184" t="s">
        <v>80</v>
      </c>
      <c r="AU367" s="184" t="s">
        <v>81</v>
      </c>
      <c r="AY367" s="183" t="s">
        <v>130</v>
      </c>
      <c r="BK367" s="185">
        <f>SUM(BK368:BK369)</f>
        <v>0</v>
      </c>
    </row>
    <row r="368" spans="1:65" s="2" customFormat="1" ht="16.5" customHeight="1">
      <c r="A368" s="34"/>
      <c r="B368" s="35"/>
      <c r="C368" s="188" t="s">
        <v>623</v>
      </c>
      <c r="D368" s="188" t="s">
        <v>132</v>
      </c>
      <c r="E368" s="189" t="s">
        <v>624</v>
      </c>
      <c r="F368" s="190" t="s">
        <v>625</v>
      </c>
      <c r="G368" s="191" t="s">
        <v>159</v>
      </c>
      <c r="H368" s="192">
        <v>120</v>
      </c>
      <c r="I368" s="193"/>
      <c r="J368" s="194">
        <f>ROUND(I368*H368,2)</f>
        <v>0</v>
      </c>
      <c r="K368" s="190" t="s">
        <v>136</v>
      </c>
      <c r="L368" s="39"/>
      <c r="M368" s="195" t="s">
        <v>1</v>
      </c>
      <c r="N368" s="196" t="s">
        <v>46</v>
      </c>
      <c r="O368" s="71"/>
      <c r="P368" s="197">
        <f>O368*H368</f>
        <v>0</v>
      </c>
      <c r="Q368" s="197">
        <v>0</v>
      </c>
      <c r="R368" s="197">
        <f>Q368*H368</f>
        <v>0</v>
      </c>
      <c r="S368" s="197">
        <v>0</v>
      </c>
      <c r="T368" s="198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9" t="s">
        <v>626</v>
      </c>
      <c r="AT368" s="199" t="s">
        <v>132</v>
      </c>
      <c r="AU368" s="199" t="s">
        <v>89</v>
      </c>
      <c r="AY368" s="16" t="s">
        <v>130</v>
      </c>
      <c r="BE368" s="200">
        <f>IF(N368="základní",J368,0)</f>
        <v>0</v>
      </c>
      <c r="BF368" s="200">
        <f>IF(N368="snížená",J368,0)</f>
        <v>0</v>
      </c>
      <c r="BG368" s="200">
        <f>IF(N368="zákl. přenesená",J368,0)</f>
        <v>0</v>
      </c>
      <c r="BH368" s="200">
        <f>IF(N368="sníž. přenesená",J368,0)</f>
        <v>0</v>
      </c>
      <c r="BI368" s="200">
        <f>IF(N368="nulová",J368,0)</f>
        <v>0</v>
      </c>
      <c r="BJ368" s="16" t="s">
        <v>89</v>
      </c>
      <c r="BK368" s="200">
        <f>ROUND(I368*H368,2)</f>
        <v>0</v>
      </c>
      <c r="BL368" s="16" t="s">
        <v>626</v>
      </c>
      <c r="BM368" s="199" t="s">
        <v>627</v>
      </c>
    </row>
    <row r="369" spans="1:51" s="13" customFormat="1" ht="11.25">
      <c r="B369" s="201"/>
      <c r="C369" s="202"/>
      <c r="D369" s="203" t="s">
        <v>139</v>
      </c>
      <c r="E369" s="204" t="s">
        <v>1</v>
      </c>
      <c r="F369" s="205" t="s">
        <v>628</v>
      </c>
      <c r="G369" s="202"/>
      <c r="H369" s="206">
        <v>120</v>
      </c>
      <c r="I369" s="207"/>
      <c r="J369" s="202"/>
      <c r="K369" s="202"/>
      <c r="L369" s="208"/>
      <c r="M369" s="234"/>
      <c r="N369" s="235"/>
      <c r="O369" s="235"/>
      <c r="P369" s="235"/>
      <c r="Q369" s="235"/>
      <c r="R369" s="235"/>
      <c r="S369" s="235"/>
      <c r="T369" s="236"/>
      <c r="AT369" s="212" t="s">
        <v>139</v>
      </c>
      <c r="AU369" s="212" t="s">
        <v>89</v>
      </c>
      <c r="AV369" s="13" t="s">
        <v>91</v>
      </c>
      <c r="AW369" s="13" t="s">
        <v>38</v>
      </c>
      <c r="AX369" s="13" t="s">
        <v>89</v>
      </c>
      <c r="AY369" s="212" t="s">
        <v>130</v>
      </c>
    </row>
    <row r="370" spans="1:51" s="2" customFormat="1" ht="6.95" customHeight="1">
      <c r="A370" s="34"/>
      <c r="B370" s="54"/>
      <c r="C370" s="55"/>
      <c r="D370" s="55"/>
      <c r="E370" s="55"/>
      <c r="F370" s="55"/>
      <c r="G370" s="55"/>
      <c r="H370" s="55"/>
      <c r="I370" s="55"/>
      <c r="J370" s="55"/>
      <c r="K370" s="55"/>
      <c r="L370" s="39"/>
      <c r="M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</row>
  </sheetData>
  <sheetProtection password="CCA7" sheet="1" objects="1" scenarios="1" formatColumns="0" formatRows="0" autoFilter="0"/>
  <autoFilter ref="C126:K369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0"/>
  <sheetViews>
    <sheetView showGridLines="0" topLeftCell="A113" workbookViewId="0">
      <selection activeCell="F160" sqref="F16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6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278" t="str">
        <f>'Rekapitulace stavby'!K6</f>
        <v>VDJ ZAJEČÍ- HUSTOPEČE  a V.PAVLOVICE - přeložky přívodních řadů</v>
      </c>
      <c r="F7" s="279"/>
      <c r="G7" s="279"/>
      <c r="H7" s="279"/>
      <c r="L7" s="19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0" t="s">
        <v>629</v>
      </c>
      <c r="F9" s="281"/>
      <c r="G9" s="281"/>
      <c r="H9" s="28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630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5. 4. 2024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631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2" t="str">
        <f>'Rekapitulace stavby'!E14</f>
        <v>Vyplň údaj</v>
      </c>
      <c r="F18" s="283"/>
      <c r="G18" s="283"/>
      <c r="H18" s="28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284" t="s">
        <v>1</v>
      </c>
      <c r="F27" s="284"/>
      <c r="G27" s="284"/>
      <c r="H27" s="28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ROUND((SUM(BE120:BE149)),  2)</f>
        <v>0</v>
      </c>
      <c r="G33" s="34"/>
      <c r="H33" s="34"/>
      <c r="I33" s="126">
        <v>0.21</v>
      </c>
      <c r="J33" s="125">
        <f>ROUND(((SUM(BE120:BE149))*I33),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ROUND((SUM(BF120:BF149)),  2)</f>
        <v>0</v>
      </c>
      <c r="G34" s="34"/>
      <c r="H34" s="34"/>
      <c r="I34" s="126">
        <v>0.12</v>
      </c>
      <c r="J34" s="125">
        <f>ROUND(((SUM(BF120:BF149))*I34),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ROUND((SUM(BG120:BG149)),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ROUND((SUM(BH120:BH149)),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ROUND((SUM(BI120:BI149)),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 ht="11.25">
      <c r="B50" s="19"/>
      <c r="L50" s="19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ht="11.25">
      <c r="B61" s="19"/>
      <c r="L61" s="19"/>
    </row>
    <row r="62" spans="1:31" ht="11.25">
      <c r="B62" s="19"/>
      <c r="L62" s="19"/>
    </row>
    <row r="63" spans="1:31" ht="11.25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ht="11.25">
      <c r="B65" s="19"/>
      <c r="L65" s="19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98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285" t="str">
        <f>E7</f>
        <v>VDJ ZAJEČÍ- HUSTOPEČE  a V.PAVLOVICE - přeložky přívodních řadů</v>
      </c>
      <c r="F84" s="286"/>
      <c r="G84" s="286"/>
      <c r="H84" s="28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256" t="str">
        <f>E9</f>
        <v>VRN - Vedlejší rozpočtové náklady</v>
      </c>
      <c r="F86" s="287"/>
      <c r="G86" s="287"/>
      <c r="H86" s="287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obec Zaječí</v>
      </c>
      <c r="G88" s="36"/>
      <c r="H88" s="36"/>
      <c r="I88" s="28" t="s">
        <v>24</v>
      </c>
      <c r="J88" s="66" t="str">
        <f>IF(J12="","",J12)</f>
        <v>5. 4. 2024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99</v>
      </c>
      <c r="D93" s="146"/>
      <c r="E93" s="146"/>
      <c r="F93" s="146"/>
      <c r="G93" s="146"/>
      <c r="H93" s="146"/>
      <c r="I93" s="146"/>
      <c r="J93" s="147" t="s">
        <v>100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101</v>
      </c>
      <c r="D95" s="36"/>
      <c r="E95" s="36"/>
      <c r="F95" s="36"/>
      <c r="G95" s="36"/>
      <c r="H95" s="36"/>
      <c r="I95" s="36"/>
      <c r="J95" s="84">
        <f>J120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102</v>
      </c>
    </row>
    <row r="96" spans="1:47" s="9" customFormat="1" ht="24.95" customHeight="1">
      <c r="B96" s="149"/>
      <c r="C96" s="150"/>
      <c r="D96" s="151" t="s">
        <v>629</v>
      </c>
      <c r="E96" s="152"/>
      <c r="F96" s="152"/>
      <c r="G96" s="152"/>
      <c r="H96" s="152"/>
      <c r="I96" s="152"/>
      <c r="J96" s="153">
        <f>J121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632</v>
      </c>
      <c r="E97" s="158"/>
      <c r="F97" s="158"/>
      <c r="G97" s="158"/>
      <c r="H97" s="158"/>
      <c r="I97" s="158"/>
      <c r="J97" s="159">
        <f>J122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633</v>
      </c>
      <c r="E98" s="158"/>
      <c r="F98" s="158"/>
      <c r="G98" s="158"/>
      <c r="H98" s="158"/>
      <c r="I98" s="158"/>
      <c r="J98" s="159">
        <f>J129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634</v>
      </c>
      <c r="E99" s="158"/>
      <c r="F99" s="158"/>
      <c r="G99" s="158"/>
      <c r="H99" s="158"/>
      <c r="I99" s="158"/>
      <c r="J99" s="159">
        <f>J140</f>
        <v>0</v>
      </c>
      <c r="K99" s="156"/>
      <c r="L99" s="160"/>
    </row>
    <row r="100" spans="1:31" s="9" customFormat="1" ht="24.95" customHeight="1">
      <c r="B100" s="149"/>
      <c r="C100" s="150"/>
      <c r="D100" s="151" t="s">
        <v>635</v>
      </c>
      <c r="E100" s="152"/>
      <c r="F100" s="152"/>
      <c r="G100" s="152"/>
      <c r="H100" s="152"/>
      <c r="I100" s="152"/>
      <c r="J100" s="153">
        <f>J143</f>
        <v>0</v>
      </c>
      <c r="K100" s="150"/>
      <c r="L100" s="154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5" customHeight="1">
      <c r="A107" s="34"/>
      <c r="B107" s="35"/>
      <c r="C107" s="22" t="s">
        <v>115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8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85" t="str">
        <f>E7</f>
        <v>VDJ ZAJEČÍ- HUSTOPEČE  a V.PAVLOVICE - přeložky přívodních řadů</v>
      </c>
      <c r="F110" s="286"/>
      <c r="G110" s="286"/>
      <c r="H110" s="28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8" t="s">
        <v>96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56" t="str">
        <f>E9</f>
        <v>VRN - Vedlejší rozpočtové náklady</v>
      </c>
      <c r="F112" s="287"/>
      <c r="G112" s="287"/>
      <c r="H112" s="287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8" t="s">
        <v>22</v>
      </c>
      <c r="D114" s="36"/>
      <c r="E114" s="36"/>
      <c r="F114" s="26" t="str">
        <f>F12</f>
        <v>obec Zaječí</v>
      </c>
      <c r="G114" s="36"/>
      <c r="H114" s="36"/>
      <c r="I114" s="28" t="s">
        <v>24</v>
      </c>
      <c r="J114" s="66" t="str">
        <f>IF(J12="","",J12)</f>
        <v>5. 4. 2024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2" customHeight="1">
      <c r="A116" s="34"/>
      <c r="B116" s="35"/>
      <c r="C116" s="28" t="s">
        <v>30</v>
      </c>
      <c r="D116" s="36"/>
      <c r="E116" s="36"/>
      <c r="F116" s="26" t="str">
        <f>E15</f>
        <v>Vodovody a kanalizace Břeclav, a.s.</v>
      </c>
      <c r="G116" s="36"/>
      <c r="H116" s="36"/>
      <c r="I116" s="28" t="s">
        <v>36</v>
      </c>
      <c r="J116" s="32" t="str">
        <f>E21</f>
        <v>Jiří Třináctý, DiS.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8" t="s">
        <v>34</v>
      </c>
      <c r="D117" s="36"/>
      <c r="E117" s="36"/>
      <c r="F117" s="26" t="str">
        <f>IF(E18="","",E18)</f>
        <v>Vyplň údaj</v>
      </c>
      <c r="G117" s="36"/>
      <c r="H117" s="36"/>
      <c r="I117" s="28" t="s">
        <v>39</v>
      </c>
      <c r="J117" s="32" t="str">
        <f>E24</f>
        <v>Jiří Třináctý, DiS.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61"/>
      <c r="B119" s="162"/>
      <c r="C119" s="163" t="s">
        <v>116</v>
      </c>
      <c r="D119" s="164" t="s">
        <v>66</v>
      </c>
      <c r="E119" s="164" t="s">
        <v>62</v>
      </c>
      <c r="F119" s="164" t="s">
        <v>63</v>
      </c>
      <c r="G119" s="164" t="s">
        <v>117</v>
      </c>
      <c r="H119" s="164" t="s">
        <v>118</v>
      </c>
      <c r="I119" s="164" t="s">
        <v>119</v>
      </c>
      <c r="J119" s="164" t="s">
        <v>100</v>
      </c>
      <c r="K119" s="165" t="s">
        <v>120</v>
      </c>
      <c r="L119" s="166"/>
      <c r="M119" s="75" t="s">
        <v>1</v>
      </c>
      <c r="N119" s="76" t="s">
        <v>45</v>
      </c>
      <c r="O119" s="76" t="s">
        <v>121</v>
      </c>
      <c r="P119" s="76" t="s">
        <v>122</v>
      </c>
      <c r="Q119" s="76" t="s">
        <v>123</v>
      </c>
      <c r="R119" s="76" t="s">
        <v>124</v>
      </c>
      <c r="S119" s="76" t="s">
        <v>125</v>
      </c>
      <c r="T119" s="77" t="s">
        <v>126</v>
      </c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</row>
    <row r="120" spans="1:65" s="2" customFormat="1" ht="22.9" customHeight="1">
      <c r="A120" s="34"/>
      <c r="B120" s="35"/>
      <c r="C120" s="82" t="s">
        <v>127</v>
      </c>
      <c r="D120" s="36"/>
      <c r="E120" s="36"/>
      <c r="F120" s="36"/>
      <c r="G120" s="36"/>
      <c r="H120" s="36"/>
      <c r="I120" s="36"/>
      <c r="J120" s="167">
        <f>BK120</f>
        <v>0</v>
      </c>
      <c r="K120" s="36"/>
      <c r="L120" s="39"/>
      <c r="M120" s="78"/>
      <c r="N120" s="168"/>
      <c r="O120" s="79"/>
      <c r="P120" s="169">
        <f>P121+P143</f>
        <v>0</v>
      </c>
      <c r="Q120" s="79"/>
      <c r="R120" s="169">
        <f>R121+R143</f>
        <v>0</v>
      </c>
      <c r="S120" s="79"/>
      <c r="T120" s="170">
        <f>T121+T143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6" t="s">
        <v>80</v>
      </c>
      <c r="AU120" s="16" t="s">
        <v>102</v>
      </c>
      <c r="BK120" s="171">
        <f>BK121+BK143</f>
        <v>0</v>
      </c>
    </row>
    <row r="121" spans="1:65" s="12" customFormat="1" ht="25.9" customHeight="1">
      <c r="B121" s="172"/>
      <c r="C121" s="173"/>
      <c r="D121" s="174" t="s">
        <v>80</v>
      </c>
      <c r="E121" s="175" t="s">
        <v>92</v>
      </c>
      <c r="F121" s="175" t="s">
        <v>93</v>
      </c>
      <c r="G121" s="173"/>
      <c r="H121" s="173"/>
      <c r="I121" s="176"/>
      <c r="J121" s="177">
        <f>BK121</f>
        <v>0</v>
      </c>
      <c r="K121" s="173"/>
      <c r="L121" s="178"/>
      <c r="M121" s="179"/>
      <c r="N121" s="180"/>
      <c r="O121" s="180"/>
      <c r="P121" s="181">
        <f>P122+P129+P140</f>
        <v>0</v>
      </c>
      <c r="Q121" s="180"/>
      <c r="R121" s="181">
        <f>R122+R129+R140</f>
        <v>0</v>
      </c>
      <c r="S121" s="180"/>
      <c r="T121" s="182">
        <f>T122+T129+T140</f>
        <v>0</v>
      </c>
      <c r="AR121" s="183" t="s">
        <v>156</v>
      </c>
      <c r="AT121" s="184" t="s">
        <v>80</v>
      </c>
      <c r="AU121" s="184" t="s">
        <v>81</v>
      </c>
      <c r="AY121" s="183" t="s">
        <v>130</v>
      </c>
      <c r="BK121" s="185">
        <f>BK122+BK129+BK140</f>
        <v>0</v>
      </c>
    </row>
    <row r="122" spans="1:65" s="12" customFormat="1" ht="22.9" customHeight="1">
      <c r="B122" s="172"/>
      <c r="C122" s="173"/>
      <c r="D122" s="174" t="s">
        <v>80</v>
      </c>
      <c r="E122" s="186" t="s">
        <v>636</v>
      </c>
      <c r="F122" s="186" t="s">
        <v>637</v>
      </c>
      <c r="G122" s="173"/>
      <c r="H122" s="173"/>
      <c r="I122" s="176"/>
      <c r="J122" s="187">
        <f>BK122</f>
        <v>0</v>
      </c>
      <c r="K122" s="173"/>
      <c r="L122" s="178"/>
      <c r="M122" s="179"/>
      <c r="N122" s="180"/>
      <c r="O122" s="180"/>
      <c r="P122" s="181">
        <f>SUM(P123:P128)</f>
        <v>0</v>
      </c>
      <c r="Q122" s="180"/>
      <c r="R122" s="181">
        <f>SUM(R123:R128)</f>
        <v>0</v>
      </c>
      <c r="S122" s="180"/>
      <c r="T122" s="182">
        <f>SUM(T123:T128)</f>
        <v>0</v>
      </c>
      <c r="AR122" s="183" t="s">
        <v>156</v>
      </c>
      <c r="AT122" s="184" t="s">
        <v>80</v>
      </c>
      <c r="AU122" s="184" t="s">
        <v>89</v>
      </c>
      <c r="AY122" s="183" t="s">
        <v>130</v>
      </c>
      <c r="BK122" s="185">
        <f>SUM(BK123:BK128)</f>
        <v>0</v>
      </c>
    </row>
    <row r="123" spans="1:65" s="2" customFormat="1" ht="24.2" customHeight="1">
      <c r="A123" s="34"/>
      <c r="B123" s="35"/>
      <c r="C123" s="188" t="s">
        <v>89</v>
      </c>
      <c r="D123" s="188" t="s">
        <v>132</v>
      </c>
      <c r="E123" s="189" t="s">
        <v>638</v>
      </c>
      <c r="F123" s="190" t="s">
        <v>639</v>
      </c>
      <c r="G123" s="191" t="s">
        <v>640</v>
      </c>
      <c r="H123" s="192">
        <v>1</v>
      </c>
      <c r="I123" s="193"/>
      <c r="J123" s="194">
        <f>ROUND(I123*H123,2)</f>
        <v>0</v>
      </c>
      <c r="K123" s="190" t="s">
        <v>136</v>
      </c>
      <c r="L123" s="39"/>
      <c r="M123" s="195" t="s">
        <v>1</v>
      </c>
      <c r="N123" s="196" t="s">
        <v>46</v>
      </c>
      <c r="O123" s="71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9" t="s">
        <v>641</v>
      </c>
      <c r="AT123" s="199" t="s">
        <v>132</v>
      </c>
      <c r="AU123" s="199" t="s">
        <v>91</v>
      </c>
      <c r="AY123" s="16" t="s">
        <v>130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6" t="s">
        <v>89</v>
      </c>
      <c r="BK123" s="200">
        <f>ROUND(I123*H123,2)</f>
        <v>0</v>
      </c>
      <c r="BL123" s="16" t="s">
        <v>641</v>
      </c>
      <c r="BM123" s="199" t="s">
        <v>642</v>
      </c>
    </row>
    <row r="124" spans="1:65" s="13" customFormat="1" ht="11.25">
      <c r="B124" s="201"/>
      <c r="C124" s="202"/>
      <c r="D124" s="203" t="s">
        <v>139</v>
      </c>
      <c r="E124" s="204" t="s">
        <v>1</v>
      </c>
      <c r="F124" s="205" t="s">
        <v>89</v>
      </c>
      <c r="G124" s="202"/>
      <c r="H124" s="206">
        <v>1</v>
      </c>
      <c r="I124" s="207"/>
      <c r="J124" s="202"/>
      <c r="K124" s="202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139</v>
      </c>
      <c r="AU124" s="212" t="s">
        <v>91</v>
      </c>
      <c r="AV124" s="13" t="s">
        <v>91</v>
      </c>
      <c r="AW124" s="13" t="s">
        <v>38</v>
      </c>
      <c r="AX124" s="13" t="s">
        <v>89</v>
      </c>
      <c r="AY124" s="212" t="s">
        <v>130</v>
      </c>
    </row>
    <row r="125" spans="1:65" s="2" customFormat="1" ht="24.2" customHeight="1">
      <c r="A125" s="34"/>
      <c r="B125" s="35"/>
      <c r="C125" s="188" t="s">
        <v>91</v>
      </c>
      <c r="D125" s="188" t="s">
        <v>132</v>
      </c>
      <c r="E125" s="189" t="s">
        <v>643</v>
      </c>
      <c r="F125" s="190" t="s">
        <v>644</v>
      </c>
      <c r="G125" s="191" t="s">
        <v>640</v>
      </c>
      <c r="H125" s="192">
        <v>1</v>
      </c>
      <c r="I125" s="193"/>
      <c r="J125" s="194">
        <f>ROUND(I125*H125,2)</f>
        <v>0</v>
      </c>
      <c r="K125" s="190" t="s">
        <v>136</v>
      </c>
      <c r="L125" s="39"/>
      <c r="M125" s="195" t="s">
        <v>1</v>
      </c>
      <c r="N125" s="196" t="s">
        <v>46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641</v>
      </c>
      <c r="AT125" s="199" t="s">
        <v>132</v>
      </c>
      <c r="AU125" s="199" t="s">
        <v>91</v>
      </c>
      <c r="AY125" s="16" t="s">
        <v>130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6" t="s">
        <v>89</v>
      </c>
      <c r="BK125" s="200">
        <f>ROUND(I125*H125,2)</f>
        <v>0</v>
      </c>
      <c r="BL125" s="16" t="s">
        <v>641</v>
      </c>
      <c r="BM125" s="199" t="s">
        <v>645</v>
      </c>
    </row>
    <row r="126" spans="1:65" s="13" customFormat="1" ht="11.25">
      <c r="B126" s="201"/>
      <c r="C126" s="202"/>
      <c r="D126" s="203" t="s">
        <v>139</v>
      </c>
      <c r="E126" s="204" t="s">
        <v>1</v>
      </c>
      <c r="F126" s="205" t="s">
        <v>89</v>
      </c>
      <c r="G126" s="202"/>
      <c r="H126" s="206">
        <v>1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139</v>
      </c>
      <c r="AU126" s="212" t="s">
        <v>91</v>
      </c>
      <c r="AV126" s="13" t="s">
        <v>91</v>
      </c>
      <c r="AW126" s="13" t="s">
        <v>38</v>
      </c>
      <c r="AX126" s="13" t="s">
        <v>89</v>
      </c>
      <c r="AY126" s="212" t="s">
        <v>130</v>
      </c>
    </row>
    <row r="127" spans="1:65" s="2" customFormat="1" ht="24.2" customHeight="1">
      <c r="A127" s="34"/>
      <c r="B127" s="35"/>
      <c r="C127" s="188" t="s">
        <v>146</v>
      </c>
      <c r="D127" s="188" t="s">
        <v>132</v>
      </c>
      <c r="E127" s="189" t="s">
        <v>646</v>
      </c>
      <c r="F127" s="190" t="s">
        <v>647</v>
      </c>
      <c r="G127" s="191" t="s">
        <v>640</v>
      </c>
      <c r="H127" s="192">
        <v>1</v>
      </c>
      <c r="I127" s="193"/>
      <c r="J127" s="194">
        <f>ROUND(I127*H127,2)</f>
        <v>0</v>
      </c>
      <c r="K127" s="190" t="s">
        <v>136</v>
      </c>
      <c r="L127" s="39"/>
      <c r="M127" s="195" t="s">
        <v>1</v>
      </c>
      <c r="N127" s="196" t="s">
        <v>46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641</v>
      </c>
      <c r="AT127" s="199" t="s">
        <v>132</v>
      </c>
      <c r="AU127" s="199" t="s">
        <v>91</v>
      </c>
      <c r="AY127" s="16" t="s">
        <v>130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6" t="s">
        <v>89</v>
      </c>
      <c r="BK127" s="200">
        <f>ROUND(I127*H127,2)</f>
        <v>0</v>
      </c>
      <c r="BL127" s="16" t="s">
        <v>641</v>
      </c>
      <c r="BM127" s="199" t="s">
        <v>648</v>
      </c>
    </row>
    <row r="128" spans="1:65" s="13" customFormat="1" ht="11.25">
      <c r="B128" s="201"/>
      <c r="C128" s="202"/>
      <c r="D128" s="203" t="s">
        <v>139</v>
      </c>
      <c r="E128" s="204" t="s">
        <v>1</v>
      </c>
      <c r="F128" s="205" t="s">
        <v>89</v>
      </c>
      <c r="G128" s="202"/>
      <c r="H128" s="206">
        <v>1</v>
      </c>
      <c r="I128" s="207"/>
      <c r="J128" s="202"/>
      <c r="K128" s="202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139</v>
      </c>
      <c r="AU128" s="212" t="s">
        <v>91</v>
      </c>
      <c r="AV128" s="13" t="s">
        <v>91</v>
      </c>
      <c r="AW128" s="13" t="s">
        <v>38</v>
      </c>
      <c r="AX128" s="13" t="s">
        <v>89</v>
      </c>
      <c r="AY128" s="212" t="s">
        <v>130</v>
      </c>
    </row>
    <row r="129" spans="1:65" s="12" customFormat="1" ht="22.9" customHeight="1">
      <c r="B129" s="172"/>
      <c r="C129" s="173"/>
      <c r="D129" s="174" t="s">
        <v>80</v>
      </c>
      <c r="E129" s="186" t="s">
        <v>649</v>
      </c>
      <c r="F129" s="186" t="s">
        <v>650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SUM(P130:P139)</f>
        <v>0</v>
      </c>
      <c r="Q129" s="180"/>
      <c r="R129" s="181">
        <f>SUM(R130:R139)</f>
        <v>0</v>
      </c>
      <c r="S129" s="180"/>
      <c r="T129" s="182">
        <f>SUM(T130:T139)</f>
        <v>0</v>
      </c>
      <c r="AR129" s="183" t="s">
        <v>156</v>
      </c>
      <c r="AT129" s="184" t="s">
        <v>80</v>
      </c>
      <c r="AU129" s="184" t="s">
        <v>89</v>
      </c>
      <c r="AY129" s="183" t="s">
        <v>130</v>
      </c>
      <c r="BK129" s="185">
        <f>SUM(BK130:BK139)</f>
        <v>0</v>
      </c>
    </row>
    <row r="130" spans="1:65" s="2" customFormat="1" ht="16.5" customHeight="1">
      <c r="A130" s="34"/>
      <c r="B130" s="35"/>
      <c r="C130" s="188" t="s">
        <v>137</v>
      </c>
      <c r="D130" s="188" t="s">
        <v>132</v>
      </c>
      <c r="E130" s="189" t="s">
        <v>651</v>
      </c>
      <c r="F130" s="190" t="s">
        <v>652</v>
      </c>
      <c r="G130" s="191" t="s">
        <v>135</v>
      </c>
      <c r="H130" s="192">
        <v>1</v>
      </c>
      <c r="I130" s="193"/>
      <c r="J130" s="194">
        <f>ROUND(I130*H130,2)</f>
        <v>0</v>
      </c>
      <c r="K130" s="190" t="s">
        <v>136</v>
      </c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641</v>
      </c>
      <c r="AT130" s="199" t="s">
        <v>132</v>
      </c>
      <c r="AU130" s="199" t="s">
        <v>91</v>
      </c>
      <c r="AY130" s="16" t="s">
        <v>130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641</v>
      </c>
      <c r="BM130" s="199" t="s">
        <v>653</v>
      </c>
    </row>
    <row r="131" spans="1:65" s="13" customFormat="1" ht="11.25">
      <c r="B131" s="201"/>
      <c r="C131" s="202"/>
      <c r="D131" s="203" t="s">
        <v>139</v>
      </c>
      <c r="E131" s="204" t="s">
        <v>1</v>
      </c>
      <c r="F131" s="205" t="s">
        <v>89</v>
      </c>
      <c r="G131" s="202"/>
      <c r="H131" s="206">
        <v>1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139</v>
      </c>
      <c r="AU131" s="212" t="s">
        <v>91</v>
      </c>
      <c r="AV131" s="13" t="s">
        <v>91</v>
      </c>
      <c r="AW131" s="13" t="s">
        <v>38</v>
      </c>
      <c r="AX131" s="13" t="s">
        <v>89</v>
      </c>
      <c r="AY131" s="212" t="s">
        <v>130</v>
      </c>
    </row>
    <row r="132" spans="1:65" s="2" customFormat="1" ht="24.2" customHeight="1">
      <c r="A132" s="34"/>
      <c r="B132" s="35"/>
      <c r="C132" s="188" t="s">
        <v>156</v>
      </c>
      <c r="D132" s="188" t="s">
        <v>132</v>
      </c>
      <c r="E132" s="189" t="s">
        <v>654</v>
      </c>
      <c r="F132" s="190" t="s">
        <v>655</v>
      </c>
      <c r="G132" s="191" t="s">
        <v>640</v>
      </c>
      <c r="H132" s="192">
        <v>2</v>
      </c>
      <c r="I132" s="193"/>
      <c r="J132" s="194">
        <f>ROUND(I132*H132,2)</f>
        <v>0</v>
      </c>
      <c r="K132" s="190" t="s">
        <v>136</v>
      </c>
      <c r="L132" s="39"/>
      <c r="M132" s="195" t="s">
        <v>1</v>
      </c>
      <c r="N132" s="196" t="s">
        <v>46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641</v>
      </c>
      <c r="AT132" s="199" t="s">
        <v>132</v>
      </c>
      <c r="AU132" s="199" t="s">
        <v>91</v>
      </c>
      <c r="AY132" s="16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641</v>
      </c>
      <c r="BM132" s="199" t="s">
        <v>656</v>
      </c>
    </row>
    <row r="133" spans="1:65" s="13" customFormat="1" ht="11.25">
      <c r="B133" s="201"/>
      <c r="C133" s="202"/>
      <c r="D133" s="203" t="s">
        <v>139</v>
      </c>
      <c r="E133" s="204" t="s">
        <v>1</v>
      </c>
      <c r="F133" s="205" t="s">
        <v>657</v>
      </c>
      <c r="G133" s="202"/>
      <c r="H133" s="206">
        <v>2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139</v>
      </c>
      <c r="AU133" s="212" t="s">
        <v>91</v>
      </c>
      <c r="AV133" s="13" t="s">
        <v>91</v>
      </c>
      <c r="AW133" s="13" t="s">
        <v>38</v>
      </c>
      <c r="AX133" s="13" t="s">
        <v>89</v>
      </c>
      <c r="AY133" s="212" t="s">
        <v>130</v>
      </c>
    </row>
    <row r="134" spans="1:65" s="2" customFormat="1" ht="24.2" customHeight="1">
      <c r="A134" s="34"/>
      <c r="B134" s="35"/>
      <c r="C134" s="188" t="s">
        <v>162</v>
      </c>
      <c r="D134" s="188" t="s">
        <v>132</v>
      </c>
      <c r="E134" s="189" t="s">
        <v>658</v>
      </c>
      <c r="F134" s="190" t="s">
        <v>659</v>
      </c>
      <c r="G134" s="191" t="s">
        <v>640</v>
      </c>
      <c r="H134" s="192">
        <v>2</v>
      </c>
      <c r="I134" s="193"/>
      <c r="J134" s="194">
        <f>ROUND(I134*H134,2)</f>
        <v>0</v>
      </c>
      <c r="K134" s="190" t="s">
        <v>136</v>
      </c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641</v>
      </c>
      <c r="AT134" s="199" t="s">
        <v>132</v>
      </c>
      <c r="AU134" s="199" t="s">
        <v>91</v>
      </c>
      <c r="AY134" s="16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641</v>
      </c>
      <c r="BM134" s="199" t="s">
        <v>660</v>
      </c>
    </row>
    <row r="135" spans="1:65" s="13" customFormat="1" ht="11.25">
      <c r="B135" s="201"/>
      <c r="C135" s="202"/>
      <c r="D135" s="203" t="s">
        <v>139</v>
      </c>
      <c r="E135" s="204" t="s">
        <v>1</v>
      </c>
      <c r="F135" s="205" t="s">
        <v>661</v>
      </c>
      <c r="G135" s="202"/>
      <c r="H135" s="206">
        <v>2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139</v>
      </c>
      <c r="AU135" s="212" t="s">
        <v>91</v>
      </c>
      <c r="AV135" s="13" t="s">
        <v>91</v>
      </c>
      <c r="AW135" s="13" t="s">
        <v>38</v>
      </c>
      <c r="AX135" s="13" t="s">
        <v>89</v>
      </c>
      <c r="AY135" s="212" t="s">
        <v>130</v>
      </c>
    </row>
    <row r="136" spans="1:65" s="2" customFormat="1" ht="16.5" customHeight="1">
      <c r="A136" s="34"/>
      <c r="B136" s="35"/>
      <c r="C136" s="188" t="s">
        <v>167</v>
      </c>
      <c r="D136" s="188" t="s">
        <v>132</v>
      </c>
      <c r="E136" s="189" t="s">
        <v>662</v>
      </c>
      <c r="F136" s="190" t="s">
        <v>663</v>
      </c>
      <c r="G136" s="191" t="s">
        <v>135</v>
      </c>
      <c r="H136" s="192">
        <v>2</v>
      </c>
      <c r="I136" s="193"/>
      <c r="J136" s="194">
        <f>ROUND(I136*H136,2)</f>
        <v>0</v>
      </c>
      <c r="K136" s="190" t="s">
        <v>136</v>
      </c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641</v>
      </c>
      <c r="AT136" s="199" t="s">
        <v>132</v>
      </c>
      <c r="AU136" s="199" t="s">
        <v>91</v>
      </c>
      <c r="AY136" s="16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641</v>
      </c>
      <c r="BM136" s="199" t="s">
        <v>664</v>
      </c>
    </row>
    <row r="137" spans="1:65" s="13" customFormat="1" ht="11.25">
      <c r="B137" s="201"/>
      <c r="C137" s="202"/>
      <c r="D137" s="203" t="s">
        <v>139</v>
      </c>
      <c r="E137" s="204" t="s">
        <v>1</v>
      </c>
      <c r="F137" s="205" t="s">
        <v>91</v>
      </c>
      <c r="G137" s="202"/>
      <c r="H137" s="206">
        <v>2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139</v>
      </c>
      <c r="AU137" s="212" t="s">
        <v>91</v>
      </c>
      <c r="AV137" s="13" t="s">
        <v>91</v>
      </c>
      <c r="AW137" s="13" t="s">
        <v>38</v>
      </c>
      <c r="AX137" s="13" t="s">
        <v>89</v>
      </c>
      <c r="AY137" s="212" t="s">
        <v>130</v>
      </c>
    </row>
    <row r="138" spans="1:65" s="2" customFormat="1" ht="16.5" customHeight="1">
      <c r="A138" s="34"/>
      <c r="B138" s="35"/>
      <c r="C138" s="188" t="s">
        <v>173</v>
      </c>
      <c r="D138" s="188" t="s">
        <v>132</v>
      </c>
      <c r="E138" s="189" t="s">
        <v>665</v>
      </c>
      <c r="F138" s="190" t="s">
        <v>666</v>
      </c>
      <c r="G138" s="191" t="s">
        <v>159</v>
      </c>
      <c r="H138" s="192">
        <v>8</v>
      </c>
      <c r="I138" s="193"/>
      <c r="J138" s="194">
        <f>ROUND(I138*H138,2)</f>
        <v>0</v>
      </c>
      <c r="K138" s="190" t="s">
        <v>136</v>
      </c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641</v>
      </c>
      <c r="AT138" s="199" t="s">
        <v>132</v>
      </c>
      <c r="AU138" s="199" t="s">
        <v>91</v>
      </c>
      <c r="AY138" s="16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641</v>
      </c>
      <c r="BM138" s="199" t="s">
        <v>667</v>
      </c>
    </row>
    <row r="139" spans="1:65" s="13" customFormat="1" ht="11.25">
      <c r="B139" s="201"/>
      <c r="C139" s="202"/>
      <c r="D139" s="203" t="s">
        <v>139</v>
      </c>
      <c r="E139" s="204" t="s">
        <v>1</v>
      </c>
      <c r="F139" s="205" t="s">
        <v>173</v>
      </c>
      <c r="G139" s="202"/>
      <c r="H139" s="206">
        <v>8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139</v>
      </c>
      <c r="AU139" s="212" t="s">
        <v>91</v>
      </c>
      <c r="AV139" s="13" t="s">
        <v>91</v>
      </c>
      <c r="AW139" s="13" t="s">
        <v>38</v>
      </c>
      <c r="AX139" s="13" t="s">
        <v>89</v>
      </c>
      <c r="AY139" s="212" t="s">
        <v>130</v>
      </c>
    </row>
    <row r="140" spans="1:65" s="12" customFormat="1" ht="22.9" customHeight="1">
      <c r="B140" s="172"/>
      <c r="C140" s="173"/>
      <c r="D140" s="174" t="s">
        <v>80</v>
      </c>
      <c r="E140" s="186" t="s">
        <v>668</v>
      </c>
      <c r="F140" s="186" t="s">
        <v>669</v>
      </c>
      <c r="G140" s="173"/>
      <c r="H140" s="173"/>
      <c r="I140" s="176"/>
      <c r="J140" s="187">
        <f>BK140</f>
        <v>0</v>
      </c>
      <c r="K140" s="173"/>
      <c r="L140" s="178"/>
      <c r="M140" s="179"/>
      <c r="N140" s="180"/>
      <c r="O140" s="180"/>
      <c r="P140" s="181">
        <f>SUM(P141:P142)</f>
        <v>0</v>
      </c>
      <c r="Q140" s="180"/>
      <c r="R140" s="181">
        <f>SUM(R141:R142)</f>
        <v>0</v>
      </c>
      <c r="S140" s="180"/>
      <c r="T140" s="182">
        <f>SUM(T141:T142)</f>
        <v>0</v>
      </c>
      <c r="AR140" s="183" t="s">
        <v>156</v>
      </c>
      <c r="AT140" s="184" t="s">
        <v>80</v>
      </c>
      <c r="AU140" s="184" t="s">
        <v>89</v>
      </c>
      <c r="AY140" s="183" t="s">
        <v>130</v>
      </c>
      <c r="BK140" s="185">
        <f>SUM(BK141:BK142)</f>
        <v>0</v>
      </c>
    </row>
    <row r="141" spans="1:65" s="2" customFormat="1" ht="24.2" customHeight="1">
      <c r="A141" s="34"/>
      <c r="B141" s="35"/>
      <c r="C141" s="188" t="s">
        <v>177</v>
      </c>
      <c r="D141" s="188" t="s">
        <v>132</v>
      </c>
      <c r="E141" s="189" t="s">
        <v>670</v>
      </c>
      <c r="F141" s="190" t="s">
        <v>671</v>
      </c>
      <c r="G141" s="191" t="s">
        <v>640</v>
      </c>
      <c r="H141" s="192">
        <v>1</v>
      </c>
      <c r="I141" s="193"/>
      <c r="J141" s="194">
        <f>ROUND(I141*H141,2)</f>
        <v>0</v>
      </c>
      <c r="K141" s="190" t="s">
        <v>136</v>
      </c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641</v>
      </c>
      <c r="AT141" s="199" t="s">
        <v>132</v>
      </c>
      <c r="AU141" s="199" t="s">
        <v>91</v>
      </c>
      <c r="AY141" s="16" t="s">
        <v>130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641</v>
      </c>
      <c r="BM141" s="199" t="s">
        <v>672</v>
      </c>
    </row>
    <row r="142" spans="1:65" s="13" customFormat="1" ht="11.25">
      <c r="B142" s="201"/>
      <c r="C142" s="202"/>
      <c r="D142" s="203" t="s">
        <v>139</v>
      </c>
      <c r="E142" s="204" t="s">
        <v>1</v>
      </c>
      <c r="F142" s="205" t="s">
        <v>89</v>
      </c>
      <c r="G142" s="202"/>
      <c r="H142" s="206">
        <v>1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139</v>
      </c>
      <c r="AU142" s="212" t="s">
        <v>91</v>
      </c>
      <c r="AV142" s="13" t="s">
        <v>91</v>
      </c>
      <c r="AW142" s="13" t="s">
        <v>38</v>
      </c>
      <c r="AX142" s="13" t="s">
        <v>89</v>
      </c>
      <c r="AY142" s="212" t="s">
        <v>130</v>
      </c>
    </row>
    <row r="143" spans="1:65" s="12" customFormat="1" ht="25.9" customHeight="1">
      <c r="B143" s="172"/>
      <c r="C143" s="173"/>
      <c r="D143" s="174" t="s">
        <v>80</v>
      </c>
      <c r="E143" s="175" t="s">
        <v>673</v>
      </c>
      <c r="F143" s="175" t="s">
        <v>674</v>
      </c>
      <c r="G143" s="173"/>
      <c r="H143" s="173"/>
      <c r="I143" s="176"/>
      <c r="J143" s="177">
        <f>BK143</f>
        <v>0</v>
      </c>
      <c r="K143" s="173"/>
      <c r="L143" s="178"/>
      <c r="M143" s="179"/>
      <c r="N143" s="180"/>
      <c r="O143" s="180"/>
      <c r="P143" s="181">
        <f>SUM(P144:P149)</f>
        <v>0</v>
      </c>
      <c r="Q143" s="180"/>
      <c r="R143" s="181">
        <f>SUM(R144:R149)</f>
        <v>0</v>
      </c>
      <c r="S143" s="180"/>
      <c r="T143" s="182">
        <f>SUM(T144:T149)</f>
        <v>0</v>
      </c>
      <c r="AR143" s="183" t="s">
        <v>156</v>
      </c>
      <c r="AT143" s="184" t="s">
        <v>80</v>
      </c>
      <c r="AU143" s="184" t="s">
        <v>81</v>
      </c>
      <c r="AY143" s="183" t="s">
        <v>130</v>
      </c>
      <c r="BK143" s="185">
        <f>SUM(BK144:BK149)</f>
        <v>0</v>
      </c>
    </row>
    <row r="144" spans="1:65" s="2" customFormat="1" ht="24.2" customHeight="1">
      <c r="A144" s="34"/>
      <c r="B144" s="35"/>
      <c r="C144" s="188" t="s">
        <v>182</v>
      </c>
      <c r="D144" s="188" t="s">
        <v>132</v>
      </c>
      <c r="E144" s="189" t="s">
        <v>675</v>
      </c>
      <c r="F144" s="190" t="s">
        <v>676</v>
      </c>
      <c r="G144" s="191" t="s">
        <v>640</v>
      </c>
      <c r="H144" s="192">
        <v>1</v>
      </c>
      <c r="I144" s="193"/>
      <c r="J144" s="194">
        <f>ROUND(I144*H144,2)</f>
        <v>0</v>
      </c>
      <c r="K144" s="190" t="s">
        <v>136</v>
      </c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641</v>
      </c>
      <c r="AT144" s="199" t="s">
        <v>132</v>
      </c>
      <c r="AU144" s="199" t="s">
        <v>89</v>
      </c>
      <c r="AY144" s="16" t="s">
        <v>130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641</v>
      </c>
      <c r="BM144" s="199" t="s">
        <v>677</v>
      </c>
    </row>
    <row r="145" spans="1:65" s="13" customFormat="1" ht="11.25">
      <c r="B145" s="201"/>
      <c r="C145" s="202"/>
      <c r="D145" s="203" t="s">
        <v>139</v>
      </c>
      <c r="E145" s="204" t="s">
        <v>1</v>
      </c>
      <c r="F145" s="205" t="s">
        <v>89</v>
      </c>
      <c r="G145" s="202"/>
      <c r="H145" s="206">
        <v>1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139</v>
      </c>
      <c r="AU145" s="212" t="s">
        <v>89</v>
      </c>
      <c r="AV145" s="13" t="s">
        <v>91</v>
      </c>
      <c r="AW145" s="13" t="s">
        <v>38</v>
      </c>
      <c r="AX145" s="13" t="s">
        <v>89</v>
      </c>
      <c r="AY145" s="212" t="s">
        <v>130</v>
      </c>
    </row>
    <row r="146" spans="1:65" s="2" customFormat="1" ht="24.2" customHeight="1">
      <c r="A146" s="34"/>
      <c r="B146" s="35"/>
      <c r="C146" s="188" t="s">
        <v>187</v>
      </c>
      <c r="D146" s="188" t="s">
        <v>132</v>
      </c>
      <c r="E146" s="189" t="s">
        <v>678</v>
      </c>
      <c r="F146" s="190" t="s">
        <v>679</v>
      </c>
      <c r="G146" s="191" t="s">
        <v>640</v>
      </c>
      <c r="H146" s="192">
        <v>1</v>
      </c>
      <c r="I146" s="193"/>
      <c r="J146" s="194">
        <f>ROUND(I146*H146,2)</f>
        <v>0</v>
      </c>
      <c r="K146" s="190" t="s">
        <v>136</v>
      </c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641</v>
      </c>
      <c r="AT146" s="199" t="s">
        <v>132</v>
      </c>
      <c r="AU146" s="199" t="s">
        <v>89</v>
      </c>
      <c r="AY146" s="16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641</v>
      </c>
      <c r="BM146" s="199" t="s">
        <v>680</v>
      </c>
    </row>
    <row r="147" spans="1:65" s="13" customFormat="1" ht="11.25">
      <c r="B147" s="201"/>
      <c r="C147" s="202"/>
      <c r="D147" s="203" t="s">
        <v>139</v>
      </c>
      <c r="E147" s="204" t="s">
        <v>1</v>
      </c>
      <c r="F147" s="205" t="s">
        <v>89</v>
      </c>
      <c r="G147" s="202"/>
      <c r="H147" s="206">
        <v>1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139</v>
      </c>
      <c r="AU147" s="212" t="s">
        <v>89</v>
      </c>
      <c r="AV147" s="13" t="s">
        <v>91</v>
      </c>
      <c r="AW147" s="13" t="s">
        <v>38</v>
      </c>
      <c r="AX147" s="13" t="s">
        <v>89</v>
      </c>
      <c r="AY147" s="212" t="s">
        <v>130</v>
      </c>
    </row>
    <row r="148" spans="1:65" s="2" customFormat="1" ht="16.5" customHeight="1">
      <c r="A148" s="34"/>
      <c r="B148" s="35"/>
      <c r="C148" s="188" t="s">
        <v>8</v>
      </c>
      <c r="D148" s="188" t="s">
        <v>132</v>
      </c>
      <c r="E148" s="189" t="s">
        <v>681</v>
      </c>
      <c r="F148" s="190" t="s">
        <v>682</v>
      </c>
      <c r="G148" s="191" t="s">
        <v>159</v>
      </c>
      <c r="H148" s="192">
        <v>32</v>
      </c>
      <c r="I148" s="193"/>
      <c r="J148" s="194">
        <f>ROUND(I148*H148,2)</f>
        <v>0</v>
      </c>
      <c r="K148" s="190" t="s">
        <v>136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641</v>
      </c>
      <c r="AT148" s="199" t="s">
        <v>132</v>
      </c>
      <c r="AU148" s="199" t="s">
        <v>89</v>
      </c>
      <c r="AY148" s="16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641</v>
      </c>
      <c r="BM148" s="199" t="s">
        <v>683</v>
      </c>
    </row>
    <row r="149" spans="1:65" s="13" customFormat="1" ht="11.25">
      <c r="B149" s="201"/>
      <c r="C149" s="202"/>
      <c r="D149" s="203" t="s">
        <v>139</v>
      </c>
      <c r="E149" s="204" t="s">
        <v>1</v>
      </c>
      <c r="F149" s="205" t="s">
        <v>296</v>
      </c>
      <c r="G149" s="202"/>
      <c r="H149" s="206">
        <v>32</v>
      </c>
      <c r="I149" s="207"/>
      <c r="J149" s="202"/>
      <c r="K149" s="202"/>
      <c r="L149" s="208"/>
      <c r="M149" s="234"/>
      <c r="N149" s="235"/>
      <c r="O149" s="235"/>
      <c r="P149" s="235"/>
      <c r="Q149" s="235"/>
      <c r="R149" s="235"/>
      <c r="S149" s="235"/>
      <c r="T149" s="236"/>
      <c r="AT149" s="212" t="s">
        <v>139</v>
      </c>
      <c r="AU149" s="212" t="s">
        <v>89</v>
      </c>
      <c r="AV149" s="13" t="s">
        <v>91</v>
      </c>
      <c r="AW149" s="13" t="s">
        <v>38</v>
      </c>
      <c r="AX149" s="13" t="s">
        <v>89</v>
      </c>
      <c r="AY149" s="212" t="s">
        <v>130</v>
      </c>
    </row>
    <row r="150" spans="1:65" s="2" customFormat="1" ht="6.95" customHeight="1">
      <c r="A150" s="34"/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39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sheetProtection password="CCA7" sheet="1" objects="1" scenarios="1" formatColumns="0" formatRows="0" autoFilter="0"/>
  <autoFilter ref="C119:K149"/>
  <mergeCells count="9">
    <mergeCell ref="E86:H86"/>
    <mergeCell ref="E110:H110"/>
    <mergeCell ref="E112:H112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9"/>
  <sheetViews>
    <sheetView workbookViewId="0">
      <selection activeCell="N59" sqref="N59"/>
    </sheetView>
  </sheetViews>
  <sheetFormatPr defaultRowHeight="12.75"/>
  <cols>
    <col min="1" max="8" width="9.33203125" style="290"/>
    <col min="9" max="9" width="11.6640625" style="290" customWidth="1"/>
    <col min="10" max="10" width="9.33203125" style="290"/>
    <col min="11" max="11" width="12.33203125" style="290" customWidth="1"/>
    <col min="12" max="16384" width="9.33203125" style="290"/>
  </cols>
  <sheetData>
    <row r="1" spans="1:13">
      <c r="A1" s="288" t="s">
        <v>714</v>
      </c>
      <c r="B1" s="289" t="s">
        <v>715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>
      <c r="A2" s="288"/>
      <c r="B2" s="289" t="s">
        <v>716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3.5" thickBot="1">
      <c r="A3" s="289"/>
      <c r="B3" s="289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13.5" thickTop="1">
      <c r="A4" s="291" t="s">
        <v>717</v>
      </c>
      <c r="B4" s="292" t="s">
        <v>718</v>
      </c>
      <c r="C4" s="293"/>
      <c r="D4" s="293"/>
      <c r="E4" s="293"/>
      <c r="F4" s="291" t="s">
        <v>719</v>
      </c>
      <c r="G4" s="293"/>
      <c r="H4" s="293"/>
      <c r="I4" s="291" t="s">
        <v>720</v>
      </c>
      <c r="J4" s="293"/>
      <c r="K4" s="293"/>
      <c r="L4" s="293"/>
      <c r="M4" s="294"/>
    </row>
    <row r="5" spans="1:13">
      <c r="A5" s="295" t="s">
        <v>721</v>
      </c>
      <c r="B5" s="296" t="s">
        <v>722</v>
      </c>
      <c r="C5" s="296"/>
      <c r="D5" s="296" t="s">
        <v>723</v>
      </c>
      <c r="E5" s="296"/>
      <c r="F5" s="297"/>
      <c r="G5" s="296" t="s">
        <v>724</v>
      </c>
      <c r="H5" s="296"/>
      <c r="I5" s="297"/>
      <c r="J5" s="296"/>
      <c r="K5" s="296" t="s">
        <v>725</v>
      </c>
      <c r="L5" s="296"/>
      <c r="M5" s="298"/>
    </row>
    <row r="6" spans="1:13">
      <c r="A6" s="297"/>
      <c r="B6" s="296"/>
      <c r="C6" s="299" t="s">
        <v>726</v>
      </c>
      <c r="D6" s="296" t="s">
        <v>727</v>
      </c>
      <c r="E6" s="296" t="s">
        <v>728</v>
      </c>
      <c r="F6" s="297" t="s">
        <v>729</v>
      </c>
      <c r="G6" s="296" t="s">
        <v>730</v>
      </c>
      <c r="H6" s="296" t="s">
        <v>731</v>
      </c>
      <c r="I6" s="295" t="s">
        <v>732</v>
      </c>
      <c r="J6" s="296" t="s">
        <v>733</v>
      </c>
      <c r="K6" s="296" t="s">
        <v>734</v>
      </c>
      <c r="L6" s="296" t="s">
        <v>730</v>
      </c>
      <c r="M6" s="298" t="s">
        <v>731</v>
      </c>
    </row>
    <row r="7" spans="1:13">
      <c r="A7" s="295" t="s">
        <v>170</v>
      </c>
      <c r="B7" s="296" t="s">
        <v>170</v>
      </c>
      <c r="C7" s="299" t="s">
        <v>170</v>
      </c>
      <c r="D7" s="296" t="s">
        <v>170</v>
      </c>
      <c r="E7" s="296" t="s">
        <v>170</v>
      </c>
      <c r="F7" s="297" t="s">
        <v>149</v>
      </c>
      <c r="G7" s="296" t="s">
        <v>149</v>
      </c>
      <c r="H7" s="296" t="s">
        <v>149</v>
      </c>
      <c r="I7" s="295" t="s">
        <v>170</v>
      </c>
      <c r="J7" s="296" t="s">
        <v>190</v>
      </c>
      <c r="K7" s="296" t="s">
        <v>190</v>
      </c>
      <c r="L7" s="296" t="s">
        <v>190</v>
      </c>
      <c r="M7" s="298" t="s">
        <v>190</v>
      </c>
    </row>
    <row r="8" spans="1:13" ht="13.5" thickBot="1">
      <c r="A8" s="300"/>
      <c r="B8" s="301"/>
      <c r="C8" s="301"/>
      <c r="D8" s="301"/>
      <c r="E8" s="301"/>
      <c r="F8" s="300"/>
      <c r="G8" s="301"/>
      <c r="H8" s="301"/>
      <c r="I8" s="300"/>
      <c r="J8" s="301"/>
      <c r="K8" s="301"/>
      <c r="L8" s="301"/>
      <c r="M8" s="302"/>
    </row>
    <row r="9" spans="1:13" ht="13.5" thickTop="1"/>
    <row r="10" spans="1:13">
      <c r="A10" s="303">
        <v>0</v>
      </c>
      <c r="B10" s="304"/>
      <c r="C10" s="303">
        <v>1.68</v>
      </c>
      <c r="D10" s="304"/>
      <c r="E10" s="304"/>
      <c r="F10" s="304"/>
      <c r="G10" s="304"/>
      <c r="H10" s="304"/>
      <c r="I10" s="305"/>
      <c r="J10" s="304"/>
      <c r="K10" s="304"/>
      <c r="L10" s="304"/>
      <c r="M10" s="304"/>
    </row>
    <row r="11" spans="1:13">
      <c r="A11" s="306"/>
      <c r="B11" s="304">
        <f>A12-A10</f>
        <v>20</v>
      </c>
      <c r="C11" s="306"/>
      <c r="D11" s="304">
        <f>C10+C12</f>
        <v>3.44</v>
      </c>
      <c r="E11" s="304">
        <f>D11/2</f>
        <v>1.72</v>
      </c>
      <c r="F11" s="304">
        <f>IF(E11&lt;2,E11*B11,0)</f>
        <v>34.4</v>
      </c>
      <c r="G11" s="304">
        <f>IF((AND(E11&gt;2,E11&lt;4)),B11*E11,0)</f>
        <v>0</v>
      </c>
      <c r="H11" s="304">
        <f>IF((AND(E11&gt;4,E11&lt;6)),B11*E11,0)</f>
        <v>0</v>
      </c>
      <c r="I11" s="303">
        <v>1.02</v>
      </c>
      <c r="J11" s="304">
        <f>IF(E11&lt;1,B11*E11*I11,0)</f>
        <v>0</v>
      </c>
      <c r="K11" s="304">
        <f>IF((AND(E11&gt;1,E11&lt;2.5)),B11*E11*I11,0)</f>
        <v>35.088000000000001</v>
      </c>
      <c r="L11" s="304">
        <f>IF((AND(E11&gt;2.5,E11&lt;4)),B11*E11*I11,0)</f>
        <v>0</v>
      </c>
      <c r="M11" s="304">
        <f>IF((IF(E11&gt;4,E11&lt;6)),B11*E11*I11,0)</f>
        <v>0</v>
      </c>
    </row>
    <row r="12" spans="1:13">
      <c r="A12" s="303">
        <v>20</v>
      </c>
      <c r="B12" s="304"/>
      <c r="C12" s="303">
        <v>1.76</v>
      </c>
      <c r="D12" s="304"/>
      <c r="E12" s="304"/>
      <c r="F12" s="304"/>
      <c r="G12" s="304"/>
      <c r="H12" s="304"/>
      <c r="I12" s="306"/>
      <c r="J12" s="304"/>
      <c r="K12" s="304"/>
      <c r="L12" s="304"/>
      <c r="M12" s="304"/>
    </row>
    <row r="13" spans="1:13">
      <c r="A13" s="306"/>
      <c r="B13" s="304">
        <f>A14-A12</f>
        <v>20</v>
      </c>
      <c r="C13" s="306"/>
      <c r="D13" s="304">
        <f>C12+C14</f>
        <v>3.54</v>
      </c>
      <c r="E13" s="304">
        <f>D13/2</f>
        <v>1.77</v>
      </c>
      <c r="F13" s="304">
        <f>IF(E13&lt;2,E13*B13,0)</f>
        <v>35.4</v>
      </c>
      <c r="G13" s="304">
        <f>IF((AND(E13&gt;2,E13&lt;4)),B13*E13,0)</f>
        <v>0</v>
      </c>
      <c r="H13" s="304">
        <f>IF((AND(E13&gt;4,E13&lt;6)),B13*E13,0)</f>
        <v>0</v>
      </c>
      <c r="I13" s="303">
        <v>1.02</v>
      </c>
      <c r="J13" s="304">
        <f>IF(E13&lt;1,B13*E13*I13,0)</f>
        <v>0</v>
      </c>
      <c r="K13" s="304">
        <f>IF((AND(E13&gt;1,E13&lt;2.5)),B13*E13*I13,0)</f>
        <v>36.107999999999997</v>
      </c>
      <c r="L13" s="304">
        <f>IF((AND(E13&gt;2.5,E13&lt;4)),B13*E13*I13,0)</f>
        <v>0</v>
      </c>
      <c r="M13" s="304">
        <f>IF((IF(E13&gt;4,E13&lt;6)),B13*E13*I13,0)</f>
        <v>0</v>
      </c>
    </row>
    <row r="14" spans="1:13">
      <c r="A14" s="303">
        <v>40</v>
      </c>
      <c r="B14" s="304"/>
      <c r="C14" s="303">
        <v>1.78</v>
      </c>
      <c r="D14" s="304"/>
      <c r="E14" s="304"/>
      <c r="F14" s="304"/>
      <c r="G14" s="304"/>
      <c r="H14" s="304"/>
      <c r="I14" s="306"/>
      <c r="J14" s="304"/>
      <c r="K14" s="304"/>
      <c r="L14" s="304"/>
      <c r="M14" s="304"/>
    </row>
    <row r="15" spans="1:13">
      <c r="A15" s="306"/>
      <c r="B15" s="304">
        <f>A16-A14</f>
        <v>20</v>
      </c>
      <c r="C15" s="306"/>
      <c r="D15" s="304">
        <f>C14+C16</f>
        <v>3.56</v>
      </c>
      <c r="E15" s="304">
        <f>D15/2</f>
        <v>1.78</v>
      </c>
      <c r="F15" s="304">
        <f>IF(E15&lt;2,E15*B15,0)</f>
        <v>35.6</v>
      </c>
      <c r="G15" s="304">
        <f>IF((AND(E15&gt;2,E15&lt;4)),B15*E15,0)</f>
        <v>0</v>
      </c>
      <c r="H15" s="304">
        <f>IF((AND(E15&gt;4,E15&lt;6)),B15*E15,0)</f>
        <v>0</v>
      </c>
      <c r="I15" s="303">
        <v>1.02</v>
      </c>
      <c r="J15" s="304">
        <f>IF(E15&lt;1,B15*E15*I15,0)</f>
        <v>0</v>
      </c>
      <c r="K15" s="304">
        <f>IF((AND(E15&gt;1,E15&lt;2.5)),B15*E15*I15,0)</f>
        <v>36.312000000000005</v>
      </c>
      <c r="L15" s="304">
        <f>IF((AND(E15&gt;2.5,E15&lt;4)),B15*E15*I15,0)</f>
        <v>0</v>
      </c>
      <c r="M15" s="304">
        <f>IF((IF(E15&gt;4,E15&lt;6)),B15*E15*I15,0)</f>
        <v>0</v>
      </c>
    </row>
    <row r="16" spans="1:13">
      <c r="A16" s="303">
        <v>60</v>
      </c>
      <c r="B16" s="304"/>
      <c r="C16" s="303">
        <v>1.78</v>
      </c>
      <c r="D16" s="304"/>
      <c r="E16" s="304"/>
      <c r="F16" s="304"/>
      <c r="G16" s="304"/>
      <c r="H16" s="304"/>
      <c r="I16" s="306"/>
      <c r="J16" s="304"/>
      <c r="K16" s="304"/>
      <c r="L16" s="304"/>
      <c r="M16" s="304"/>
    </row>
    <row r="17" spans="1:13">
      <c r="A17" s="306"/>
      <c r="B17" s="304">
        <f>A18-A16</f>
        <v>20</v>
      </c>
      <c r="C17" s="306"/>
      <c r="D17" s="304">
        <f>C16+C18</f>
        <v>3.56</v>
      </c>
      <c r="E17" s="304">
        <f>D17/2</f>
        <v>1.78</v>
      </c>
      <c r="F17" s="304">
        <f>IF(E17&lt;2,E17*B17,0)</f>
        <v>35.6</v>
      </c>
      <c r="G17" s="304">
        <f>IF((AND(E17&gt;2,E17&lt;4)),B17*E17,0)</f>
        <v>0</v>
      </c>
      <c r="H17" s="304">
        <f>IF((AND(E17&gt;4,E17&lt;6)),B17*E17,0)</f>
        <v>0</v>
      </c>
      <c r="I17" s="303">
        <v>1.02</v>
      </c>
      <c r="J17" s="304">
        <f>IF(E17&lt;1,B17*E17*I17,0)</f>
        <v>0</v>
      </c>
      <c r="K17" s="304">
        <f>IF((AND(E17&gt;1,E17&lt;2.5)),B17*E17*I17,0)</f>
        <v>36.312000000000005</v>
      </c>
      <c r="L17" s="304">
        <f>IF((AND(E17&gt;2.5,E17&lt;4)),B17*E17*I17,0)</f>
        <v>0</v>
      </c>
      <c r="M17" s="304">
        <f>IF((IF(E17&gt;4,E17&lt;6)),B17*E17*I17,0)</f>
        <v>0</v>
      </c>
    </row>
    <row r="18" spans="1:13">
      <c r="A18" s="303">
        <v>80</v>
      </c>
      <c r="B18" s="304"/>
      <c r="C18" s="303">
        <v>1.78</v>
      </c>
      <c r="D18" s="304"/>
      <c r="E18" s="304"/>
      <c r="F18" s="304"/>
      <c r="G18" s="304"/>
      <c r="H18" s="304"/>
      <c r="I18" s="305"/>
      <c r="J18" s="304"/>
      <c r="K18" s="304"/>
      <c r="L18" s="304"/>
      <c r="M18" s="304"/>
    </row>
    <row r="19" spans="1:13">
      <c r="A19" s="306"/>
      <c r="B19" s="304">
        <f>A20-A18</f>
        <v>20</v>
      </c>
      <c r="C19" s="306"/>
      <c r="D19" s="304">
        <f>C18+C20</f>
        <v>3.5700000000000003</v>
      </c>
      <c r="E19" s="304">
        <f>D19/2</f>
        <v>1.7850000000000001</v>
      </c>
      <c r="F19" s="304">
        <f>IF(E19&lt;2,E19*B19,0)</f>
        <v>35.700000000000003</v>
      </c>
      <c r="G19" s="304">
        <f>IF((AND(E19&gt;2,E19&lt;4)),B19*E19,0)</f>
        <v>0</v>
      </c>
      <c r="H19" s="304">
        <f>IF((AND(E19&gt;4,E19&lt;6)),B19*E19,0)</f>
        <v>0</v>
      </c>
      <c r="I19" s="303">
        <v>1.02</v>
      </c>
      <c r="J19" s="304">
        <f>IF(E19&lt;1,B19*E19*I19,0)</f>
        <v>0</v>
      </c>
      <c r="K19" s="304">
        <f>IF((AND(E19&gt;1,E19&lt;2.5)),B19*E19*I19,0)</f>
        <v>36.414000000000001</v>
      </c>
      <c r="L19" s="304">
        <f>IF((AND(E19&gt;2.5,E19&lt;4)),B19*E19*I19,0)</f>
        <v>0</v>
      </c>
      <c r="M19" s="304">
        <f>IF((IF(E19&gt;4,E19&lt;6)),B19*E19*I19,0)</f>
        <v>0</v>
      </c>
    </row>
    <row r="20" spans="1:13">
      <c r="A20" s="303">
        <v>100</v>
      </c>
      <c r="B20" s="304"/>
      <c r="C20" s="303">
        <v>1.79</v>
      </c>
      <c r="D20" s="304"/>
      <c r="E20" s="304"/>
      <c r="F20" s="304"/>
      <c r="G20" s="304"/>
      <c r="H20" s="304"/>
      <c r="I20" s="305"/>
      <c r="J20" s="304"/>
      <c r="K20" s="304"/>
      <c r="L20" s="304"/>
      <c r="M20" s="304"/>
    </row>
    <row r="21" spans="1:13">
      <c r="A21" s="306"/>
      <c r="B21" s="304">
        <f>A22-A20</f>
        <v>20</v>
      </c>
      <c r="C21" s="306"/>
      <c r="D21" s="304">
        <f>C20+C22</f>
        <v>3.59</v>
      </c>
      <c r="E21" s="304">
        <f>D21/2</f>
        <v>1.7949999999999999</v>
      </c>
      <c r="F21" s="304">
        <f>IF(E21&lt;2,E21*B21,0)</f>
        <v>35.9</v>
      </c>
      <c r="G21" s="304">
        <f>IF((AND(E21&gt;2,E21&lt;4)),B21*E21,0)</f>
        <v>0</v>
      </c>
      <c r="H21" s="304">
        <f>IF((AND(E21&gt;4,E21&lt;6)),B21*E21,0)</f>
        <v>0</v>
      </c>
      <c r="I21" s="303">
        <v>1.02</v>
      </c>
      <c r="J21" s="304">
        <f>IF(E21&lt;1,B21*E21*I21,0)</f>
        <v>0</v>
      </c>
      <c r="K21" s="304">
        <f>IF((AND(E21&gt;1,E21&lt;2.5)),B21*E21*I21,0)</f>
        <v>36.618000000000002</v>
      </c>
      <c r="L21" s="304">
        <f>IF((AND(E21&gt;2.5,E21&lt;4)),B21*E21*I21,0)</f>
        <v>0</v>
      </c>
      <c r="M21" s="304">
        <f>IF((IF(E21&gt;4,E21&lt;6)),B21*E21*I21,0)</f>
        <v>0</v>
      </c>
    </row>
    <row r="22" spans="1:13">
      <c r="A22" s="303">
        <v>120</v>
      </c>
      <c r="B22" s="304"/>
      <c r="C22" s="303">
        <v>1.8</v>
      </c>
      <c r="D22" s="304"/>
      <c r="E22" s="304"/>
      <c r="F22" s="304"/>
      <c r="G22" s="304"/>
      <c r="H22" s="304"/>
      <c r="I22" s="306"/>
      <c r="J22" s="304"/>
      <c r="K22" s="304"/>
      <c r="L22" s="304"/>
      <c r="M22" s="304"/>
    </row>
    <row r="23" spans="1:13">
      <c r="A23" s="306"/>
      <c r="B23" s="304">
        <f>A24-A22</f>
        <v>20</v>
      </c>
      <c r="C23" s="306"/>
      <c r="D23" s="304">
        <f>C22+C24</f>
        <v>3.6</v>
      </c>
      <c r="E23" s="304">
        <f>D23/2</f>
        <v>1.8</v>
      </c>
      <c r="F23" s="304">
        <f>IF(E23&lt;2,E23*B23,0)</f>
        <v>36</v>
      </c>
      <c r="G23" s="304">
        <f>IF((AND(E23&gt;2,E23&lt;4)),B23*E23,0)</f>
        <v>0</v>
      </c>
      <c r="H23" s="304">
        <f>IF((AND(E23&gt;4,E23&lt;6)),B23*E23,0)</f>
        <v>0</v>
      </c>
      <c r="I23" s="303">
        <v>1.02</v>
      </c>
      <c r="J23" s="304">
        <f>IF(E23&lt;1,B23*E23*I23,0)</f>
        <v>0</v>
      </c>
      <c r="K23" s="304">
        <f>IF((AND(E23&gt;1,E23&lt;2.5)),B23*E23*I23,0)</f>
        <v>36.72</v>
      </c>
      <c r="L23" s="304">
        <f>IF((AND(E23&gt;2.5,E23&lt;4)),B23*E23*I23,0)</f>
        <v>0</v>
      </c>
      <c r="M23" s="304">
        <f>IF((IF(E23&gt;4,E23&lt;6)),B23*E23*I23,0)</f>
        <v>0</v>
      </c>
    </row>
    <row r="24" spans="1:13">
      <c r="A24" s="303">
        <v>140</v>
      </c>
      <c r="B24" s="304"/>
      <c r="C24" s="303">
        <v>1.8</v>
      </c>
      <c r="D24" s="304"/>
      <c r="E24" s="304"/>
      <c r="F24" s="304"/>
      <c r="G24" s="304"/>
      <c r="H24" s="304"/>
      <c r="I24" s="306"/>
      <c r="J24" s="304"/>
      <c r="K24" s="304"/>
      <c r="L24" s="304"/>
      <c r="M24" s="304"/>
    </row>
    <row r="25" spans="1:13">
      <c r="A25" s="306"/>
      <c r="B25" s="304">
        <f>A26-A24</f>
        <v>20</v>
      </c>
      <c r="C25" s="306"/>
      <c r="D25" s="304">
        <f>C24+C26</f>
        <v>3.6</v>
      </c>
      <c r="E25" s="304">
        <f>D25/2</f>
        <v>1.8</v>
      </c>
      <c r="F25" s="304">
        <f>IF(E25&lt;2,E25*B25,0)</f>
        <v>36</v>
      </c>
      <c r="G25" s="304">
        <f>IF((AND(E25&gt;2,E25&lt;4)),B25*E25,0)</f>
        <v>0</v>
      </c>
      <c r="H25" s="304">
        <f>IF((AND(E25&gt;4,E25&lt;6)),B25*E25,0)</f>
        <v>0</v>
      </c>
      <c r="I25" s="303">
        <v>1.02</v>
      </c>
      <c r="J25" s="304">
        <f>IF(E25&lt;1,B25*E25*I25,0)</f>
        <v>0</v>
      </c>
      <c r="K25" s="304">
        <f>IF((AND(E25&gt;1,E25&lt;2.5)),B25*E25*I25,0)</f>
        <v>36.72</v>
      </c>
      <c r="L25" s="304">
        <f>IF((AND(E25&gt;2.5,E25&lt;4)),B25*E25*I25,0)</f>
        <v>0</v>
      </c>
      <c r="M25" s="304">
        <f>IF((IF(E25&gt;4,E25&lt;6)),B25*E25*I25,0)</f>
        <v>0</v>
      </c>
    </row>
    <row r="26" spans="1:13">
      <c r="A26" s="303">
        <v>160</v>
      </c>
      <c r="B26" s="304"/>
      <c r="C26" s="303">
        <v>1.8</v>
      </c>
      <c r="D26" s="304"/>
      <c r="E26" s="304"/>
      <c r="F26" s="304"/>
      <c r="G26" s="304"/>
      <c r="H26" s="304"/>
      <c r="I26" s="306"/>
      <c r="J26" s="304"/>
      <c r="K26" s="304"/>
      <c r="L26" s="304"/>
      <c r="M26" s="304"/>
    </row>
    <row r="27" spans="1:13">
      <c r="A27" s="306"/>
      <c r="B27" s="304">
        <f>A28-A26</f>
        <v>20</v>
      </c>
      <c r="C27" s="306"/>
      <c r="D27" s="304">
        <f>C26+C28</f>
        <v>3.6</v>
      </c>
      <c r="E27" s="304">
        <f>D27/2</f>
        <v>1.8</v>
      </c>
      <c r="F27" s="304">
        <f>IF(E27&lt;2,E27*B27,0)</f>
        <v>36</v>
      </c>
      <c r="G27" s="304">
        <f>IF((AND(E27&gt;2,E27&lt;4)),B27*E27,0)</f>
        <v>0</v>
      </c>
      <c r="H27" s="304">
        <f>IF((AND(E27&gt;4,E27&lt;6)),B27*E27,0)</f>
        <v>0</v>
      </c>
      <c r="I27" s="303">
        <v>1.02</v>
      </c>
      <c r="J27" s="304">
        <f>IF(E27&lt;1,B27*E27*I27,0)</f>
        <v>0</v>
      </c>
      <c r="K27" s="304">
        <f>IF((AND(E27&gt;1,E27&lt;2.5)),B27*E27*I27,0)</f>
        <v>36.72</v>
      </c>
      <c r="L27" s="304">
        <f>IF((AND(E27&gt;2.5,E27&lt;4)),B27*E27*I27,0)</f>
        <v>0</v>
      </c>
      <c r="M27" s="304">
        <f>IF((IF(E27&gt;4,E27&lt;6)),B27*E27*I27,0)</f>
        <v>0</v>
      </c>
    </row>
    <row r="28" spans="1:13">
      <c r="A28" s="303">
        <v>180</v>
      </c>
      <c r="B28" s="304"/>
      <c r="C28" s="303">
        <v>1.8</v>
      </c>
      <c r="D28" s="304"/>
      <c r="E28" s="304"/>
      <c r="F28" s="304"/>
      <c r="G28" s="304"/>
      <c r="H28" s="304"/>
      <c r="I28" s="305"/>
      <c r="J28" s="304"/>
      <c r="K28" s="304"/>
      <c r="L28" s="304"/>
      <c r="M28" s="304"/>
    </row>
    <row r="29" spans="1:13">
      <c r="A29" s="306"/>
      <c r="B29" s="304">
        <f>A30-A28</f>
        <v>20</v>
      </c>
      <c r="C29" s="306"/>
      <c r="D29" s="304">
        <f>C28+C30</f>
        <v>3.6</v>
      </c>
      <c r="E29" s="304">
        <f>D29/2</f>
        <v>1.8</v>
      </c>
      <c r="F29" s="304">
        <f>IF(E29&lt;2,E29*B29,0)</f>
        <v>36</v>
      </c>
      <c r="G29" s="304">
        <f>IF((AND(E29&gt;2,E29&lt;4)),B29*E29,0)</f>
        <v>0</v>
      </c>
      <c r="H29" s="304">
        <f>IF((AND(E29&gt;4,E29&lt;6)),B29*E29,0)</f>
        <v>0</v>
      </c>
      <c r="I29" s="303">
        <v>1.02</v>
      </c>
      <c r="J29" s="304">
        <f>IF(E29&lt;1,B29*E29*I29,0)</f>
        <v>0</v>
      </c>
      <c r="K29" s="304">
        <f>IF((AND(E29&gt;1,E29&lt;2.5)),B29*E29*I29,0)</f>
        <v>36.72</v>
      </c>
      <c r="L29" s="304">
        <f>IF((AND(E29&gt;2.5,E29&lt;4)),B29*E29*I29,0)</f>
        <v>0</v>
      </c>
      <c r="M29" s="304">
        <f>IF((IF(E29&gt;4,E29&lt;6)),B29*E29*I29,0)</f>
        <v>0</v>
      </c>
    </row>
    <row r="30" spans="1:13">
      <c r="A30" s="303">
        <v>200</v>
      </c>
      <c r="B30" s="304"/>
      <c r="C30" s="303">
        <v>1.8</v>
      </c>
      <c r="D30" s="304"/>
      <c r="E30" s="304"/>
      <c r="F30" s="304"/>
      <c r="G30" s="304"/>
      <c r="H30" s="304"/>
      <c r="I30" s="305"/>
      <c r="J30" s="304"/>
      <c r="K30" s="304"/>
      <c r="L30" s="304"/>
      <c r="M30" s="304"/>
    </row>
    <row r="31" spans="1:13">
      <c r="A31" s="306"/>
      <c r="B31" s="304">
        <f>A32-A30</f>
        <v>20</v>
      </c>
      <c r="C31" s="306"/>
      <c r="D31" s="304">
        <f>C30+C32</f>
        <v>3.6</v>
      </c>
      <c r="E31" s="304">
        <f>D31/2</f>
        <v>1.8</v>
      </c>
      <c r="F31" s="304">
        <f>IF(E31&lt;2,E31*B31,0)</f>
        <v>36</v>
      </c>
      <c r="G31" s="304">
        <f>IF((AND(E31&gt;2,E31&lt;4)),B31*E31,0)</f>
        <v>0</v>
      </c>
      <c r="H31" s="304">
        <f>IF((AND(E31&gt;4,E31&lt;6)),B31*E31,0)</f>
        <v>0</v>
      </c>
      <c r="I31" s="303">
        <v>1.02</v>
      </c>
      <c r="J31" s="304">
        <f>IF(E31&lt;1,B31*E31*I31,0)</f>
        <v>0</v>
      </c>
      <c r="K31" s="304">
        <f>IF((AND(E31&gt;1,E31&lt;2.5)),B31*E31*I31,0)</f>
        <v>36.72</v>
      </c>
      <c r="L31" s="304">
        <f>IF((AND(E31&gt;2.5,E31&lt;4)),B31*E31*I31,0)</f>
        <v>0</v>
      </c>
      <c r="M31" s="304">
        <f>IF((IF(E31&gt;4,E31&lt;6)),B31*E31*I31,0)</f>
        <v>0</v>
      </c>
    </row>
    <row r="32" spans="1:13">
      <c r="A32" s="303">
        <v>220</v>
      </c>
      <c r="B32" s="304"/>
      <c r="C32" s="303">
        <v>1.8</v>
      </c>
      <c r="D32" s="304"/>
      <c r="E32" s="304"/>
      <c r="F32" s="304"/>
      <c r="G32" s="304"/>
      <c r="H32" s="304"/>
      <c r="I32" s="306"/>
      <c r="J32" s="304"/>
      <c r="K32" s="304"/>
      <c r="L32" s="304"/>
      <c r="M32" s="304"/>
    </row>
    <row r="33" spans="1:13">
      <c r="A33" s="306"/>
      <c r="B33" s="304">
        <f>A34-A32</f>
        <v>20</v>
      </c>
      <c r="C33" s="306"/>
      <c r="D33" s="304">
        <f>C32+C34</f>
        <v>3.6</v>
      </c>
      <c r="E33" s="304">
        <f>D33/2</f>
        <v>1.8</v>
      </c>
      <c r="F33" s="304">
        <f>IF(E33&lt;2,E33*B33,0)</f>
        <v>36</v>
      </c>
      <c r="G33" s="304">
        <f>IF((AND(E33&gt;2,E33&lt;4)),B33*E33,0)</f>
        <v>0</v>
      </c>
      <c r="H33" s="304">
        <f>IF((AND(E33&gt;4,E33&lt;6)),B33*E33,0)</f>
        <v>0</v>
      </c>
      <c r="I33" s="303">
        <v>1.02</v>
      </c>
      <c r="J33" s="304">
        <f>IF(E33&lt;1,B33*E33*I33,0)</f>
        <v>0</v>
      </c>
      <c r="K33" s="304">
        <f>IF((AND(E33&gt;1,E33&lt;2.5)),B33*E33*I33,0)</f>
        <v>36.72</v>
      </c>
      <c r="L33" s="304">
        <f>IF((AND(E33&gt;2.5,E33&lt;4)),B33*E33*I33,0)</f>
        <v>0</v>
      </c>
      <c r="M33" s="304">
        <f>IF((IF(E33&gt;4,E33&lt;6)),B33*E33*I33,0)</f>
        <v>0</v>
      </c>
    </row>
    <row r="34" spans="1:13">
      <c r="A34" s="303">
        <v>240</v>
      </c>
      <c r="B34" s="304"/>
      <c r="C34" s="303">
        <v>1.8</v>
      </c>
      <c r="D34" s="304"/>
      <c r="E34" s="304"/>
      <c r="F34" s="304"/>
      <c r="G34" s="304"/>
      <c r="H34" s="304"/>
      <c r="I34" s="306"/>
      <c r="J34" s="304"/>
      <c r="K34" s="304"/>
      <c r="L34" s="304"/>
      <c r="M34" s="304"/>
    </row>
    <row r="35" spans="1:13">
      <c r="A35" s="306"/>
      <c r="B35" s="304">
        <f>A36-A34</f>
        <v>20</v>
      </c>
      <c r="C35" s="306"/>
      <c r="D35" s="304">
        <f>C34+C36</f>
        <v>3.55</v>
      </c>
      <c r="E35" s="304">
        <f>D35/2</f>
        <v>1.7749999999999999</v>
      </c>
      <c r="F35" s="304">
        <f>IF(E35&lt;2,E35*B35,0)</f>
        <v>35.5</v>
      </c>
      <c r="G35" s="304">
        <f>IF((AND(E35&gt;2,E35&lt;4)),B35*E35,0)</f>
        <v>0</v>
      </c>
      <c r="H35" s="304">
        <f>IF((AND(E35&gt;4,E35&lt;6)),B35*E35,0)</f>
        <v>0</v>
      </c>
      <c r="I35" s="303">
        <v>1.02</v>
      </c>
      <c r="J35" s="304">
        <f>IF(E35&lt;1,B35*E35*I35,0)</f>
        <v>0</v>
      </c>
      <c r="K35" s="304">
        <f>IF((AND(E35&gt;1,E35&lt;2.5)),B35*E35*I35,0)</f>
        <v>36.21</v>
      </c>
      <c r="L35" s="304">
        <f>IF((AND(E35&gt;2.5,E35&lt;4)),B35*E35*I35,0)</f>
        <v>0</v>
      </c>
      <c r="M35" s="304">
        <f>IF((IF(E35&gt;4,E35&lt;6)),B35*E35*I35,0)</f>
        <v>0</v>
      </c>
    </row>
    <row r="36" spans="1:13">
      <c r="A36" s="303">
        <v>260</v>
      </c>
      <c r="B36" s="304"/>
      <c r="C36" s="303">
        <v>1.75</v>
      </c>
      <c r="D36" s="304"/>
      <c r="E36" s="304"/>
      <c r="F36" s="304"/>
      <c r="G36" s="304"/>
      <c r="H36" s="304"/>
      <c r="I36" s="306"/>
      <c r="J36" s="304"/>
      <c r="K36" s="304"/>
      <c r="L36" s="304"/>
      <c r="M36" s="304"/>
    </row>
    <row r="37" spans="1:13">
      <c r="A37" s="306"/>
      <c r="B37" s="304">
        <f>A38-A36</f>
        <v>20</v>
      </c>
      <c r="C37" s="306"/>
      <c r="D37" s="304">
        <f>C36+C38</f>
        <v>3.37</v>
      </c>
      <c r="E37" s="304">
        <f>D37/2</f>
        <v>1.6850000000000001</v>
      </c>
      <c r="F37" s="304">
        <f>IF(E37&lt;2,E37*B37,0)</f>
        <v>33.700000000000003</v>
      </c>
      <c r="G37" s="304">
        <f>IF((AND(E37&gt;2,E37&lt;4)),B37*E37,0)</f>
        <v>0</v>
      </c>
      <c r="H37" s="304">
        <f>IF((AND(E37&gt;4,E37&lt;6)),B37*E37,0)</f>
        <v>0</v>
      </c>
      <c r="I37" s="303">
        <v>1.02</v>
      </c>
      <c r="J37" s="304">
        <f>IF(E37&lt;1,B37*E37*I37,0)</f>
        <v>0</v>
      </c>
      <c r="K37" s="304">
        <f>IF((AND(E37&gt;1,E37&lt;2.5)),B37*E37*I37,0)</f>
        <v>34.374000000000002</v>
      </c>
      <c r="L37" s="304">
        <f>IF((AND(E37&gt;2.5,E37&lt;4)),B37*E37*I37,0)</f>
        <v>0</v>
      </c>
      <c r="M37" s="304">
        <f>IF((IF(E37&gt;4,E37&lt;6)),B37*E37*I37,0)</f>
        <v>0</v>
      </c>
    </row>
    <row r="38" spans="1:13">
      <c r="A38" s="303">
        <v>280</v>
      </c>
      <c r="B38" s="304"/>
      <c r="C38" s="303">
        <v>1.62</v>
      </c>
      <c r="D38" s="304"/>
      <c r="E38" s="304"/>
      <c r="F38" s="304"/>
      <c r="G38" s="304"/>
      <c r="H38" s="304"/>
      <c r="I38" s="305"/>
      <c r="J38" s="304"/>
      <c r="K38" s="304"/>
      <c r="L38" s="304"/>
      <c r="M38" s="304"/>
    </row>
    <row r="39" spans="1:13">
      <c r="A39" s="306"/>
      <c r="B39" s="304">
        <f>A40-A38</f>
        <v>20</v>
      </c>
      <c r="C39" s="306"/>
      <c r="D39" s="304">
        <f>C38+C40</f>
        <v>3.3200000000000003</v>
      </c>
      <c r="E39" s="304">
        <f>D39/2</f>
        <v>1.6600000000000001</v>
      </c>
      <c r="F39" s="304">
        <f>IF(E39&lt;2,E39*B39,0)</f>
        <v>33.200000000000003</v>
      </c>
      <c r="G39" s="304">
        <f>IF((AND(E39&gt;2,E39&lt;4)),B39*E39,0)</f>
        <v>0</v>
      </c>
      <c r="H39" s="304">
        <f>IF((AND(E39&gt;4,E39&lt;6)),B39*E39,0)</f>
        <v>0</v>
      </c>
      <c r="I39" s="303">
        <v>1.02</v>
      </c>
      <c r="J39" s="304">
        <f>IF(E39&lt;1,B39*E39*I39,0)</f>
        <v>0</v>
      </c>
      <c r="K39" s="304">
        <f>IF((AND(E39&gt;1,E39&lt;2.5)),B39*E39*I39,0)</f>
        <v>33.864000000000004</v>
      </c>
      <c r="L39" s="304">
        <f>IF((AND(E39&gt;2.5,E39&lt;4)),B39*E39*I39,0)</f>
        <v>0</v>
      </c>
      <c r="M39" s="304">
        <f>IF((IF(E39&gt;4,E39&lt;6)),B39*E39*I39,0)</f>
        <v>0</v>
      </c>
    </row>
    <row r="40" spans="1:13">
      <c r="A40" s="303">
        <v>300</v>
      </c>
      <c r="B40" s="304"/>
      <c r="C40" s="303">
        <v>1.7</v>
      </c>
      <c r="D40" s="304"/>
      <c r="E40" s="304"/>
      <c r="F40" s="304"/>
      <c r="G40" s="304"/>
      <c r="H40" s="304"/>
      <c r="I40" s="305"/>
      <c r="J40" s="304"/>
      <c r="K40" s="304"/>
      <c r="L40" s="304"/>
      <c r="M40" s="304"/>
    </row>
    <row r="41" spans="1:13">
      <c r="A41" s="306"/>
      <c r="B41" s="304">
        <f>A42-A40</f>
        <v>20</v>
      </c>
      <c r="C41" s="306"/>
      <c r="D41" s="304">
        <f>C40+C42</f>
        <v>3.65</v>
      </c>
      <c r="E41" s="304">
        <f>D41/2</f>
        <v>1.825</v>
      </c>
      <c r="F41" s="304">
        <f>IF(E41&lt;2,E41*B41,0)</f>
        <v>36.5</v>
      </c>
      <c r="G41" s="304">
        <f>IF((AND(E41&gt;2,E41&lt;4)),B41*E41,0)</f>
        <v>0</v>
      </c>
      <c r="H41" s="304">
        <f>IF((AND(E41&gt;4,E41&lt;6)),B41*E41,0)</f>
        <v>0</v>
      </c>
      <c r="I41" s="303">
        <v>1.02</v>
      </c>
      <c r="J41" s="304">
        <f>IF(E41&lt;1,B41*E41*I41,0)</f>
        <v>0</v>
      </c>
      <c r="K41" s="304">
        <f>IF((AND(E41&gt;1,E41&lt;2.5)),B41*E41*I41,0)</f>
        <v>37.230000000000004</v>
      </c>
      <c r="L41" s="304">
        <f>IF((AND(E41&gt;2.5,E41&lt;4)),B41*E41*I41,0)</f>
        <v>0</v>
      </c>
      <c r="M41" s="304">
        <f>IF((IF(E41&gt;4,E41&lt;6)),B41*E41*I41,0)</f>
        <v>0</v>
      </c>
    </row>
    <row r="42" spans="1:13">
      <c r="A42" s="303">
        <v>320</v>
      </c>
      <c r="B42" s="304"/>
      <c r="C42" s="303">
        <v>1.95</v>
      </c>
      <c r="D42" s="304"/>
      <c r="E42" s="304"/>
      <c r="F42" s="304"/>
      <c r="G42" s="304"/>
      <c r="H42" s="304"/>
      <c r="I42" s="306"/>
      <c r="J42" s="304"/>
      <c r="K42" s="304"/>
      <c r="L42" s="304"/>
      <c r="M42" s="304"/>
    </row>
    <row r="43" spans="1:13">
      <c r="A43" s="306"/>
      <c r="B43" s="304">
        <f>A44-A42</f>
        <v>20</v>
      </c>
      <c r="C43" s="306"/>
      <c r="D43" s="304">
        <f>C42+C44</f>
        <v>3.88</v>
      </c>
      <c r="E43" s="304">
        <f>D43/2</f>
        <v>1.94</v>
      </c>
      <c r="F43" s="304">
        <f>IF(E43&lt;2,E43*B43,0)</f>
        <v>38.799999999999997</v>
      </c>
      <c r="G43" s="304">
        <f>IF((AND(E43&gt;2,E43&lt;4)),B43*E43,0)</f>
        <v>0</v>
      </c>
      <c r="H43" s="304">
        <f>IF((AND(E43&gt;4,E43&lt;6)),B43*E43,0)</f>
        <v>0</v>
      </c>
      <c r="I43" s="303">
        <v>1.02</v>
      </c>
      <c r="J43" s="304">
        <f>IF(E43&lt;1,B43*E43*I43,0)</f>
        <v>0</v>
      </c>
      <c r="K43" s="304">
        <f>IF((AND(E43&gt;1,E43&lt;2.5)),B43*E43*I43,0)</f>
        <v>39.576000000000001</v>
      </c>
      <c r="L43" s="304">
        <f>IF((AND(E43&gt;2.5,E43&lt;4)),B43*E43*I43,0)</f>
        <v>0</v>
      </c>
      <c r="M43" s="304">
        <f>IF((IF(E43&gt;4,E43&lt;6)),B43*E43*I43,0)</f>
        <v>0</v>
      </c>
    </row>
    <row r="44" spans="1:13">
      <c r="A44" s="303">
        <v>340</v>
      </c>
      <c r="B44" s="304"/>
      <c r="C44" s="303">
        <v>1.93</v>
      </c>
      <c r="D44" s="304"/>
      <c r="E44" s="304"/>
      <c r="F44" s="304"/>
      <c r="G44" s="304"/>
      <c r="H44" s="304"/>
      <c r="I44" s="306"/>
      <c r="J44" s="304"/>
      <c r="K44" s="304"/>
      <c r="L44" s="304"/>
      <c r="M44" s="304"/>
    </row>
    <row r="45" spans="1:13">
      <c r="A45" s="306"/>
      <c r="B45" s="304">
        <f>A46-A44</f>
        <v>20</v>
      </c>
      <c r="C45" s="306"/>
      <c r="D45" s="304">
        <f>C44+C46</f>
        <v>3.8099999999999996</v>
      </c>
      <c r="E45" s="304">
        <f>D45/2</f>
        <v>1.9049999999999998</v>
      </c>
      <c r="F45" s="304">
        <f>IF(E45&lt;2,E45*B45,0)</f>
        <v>38.099999999999994</v>
      </c>
      <c r="G45" s="304">
        <f>IF((AND(E45&gt;2,E45&lt;4)),B45*E45,0)</f>
        <v>0</v>
      </c>
      <c r="H45" s="304">
        <f>IF((AND(E45&gt;4,E45&lt;6)),B45*E45,0)</f>
        <v>0</v>
      </c>
      <c r="I45" s="303">
        <v>1.02</v>
      </c>
      <c r="J45" s="304">
        <f>IF(E45&lt;1,B45*E45*I45,0)</f>
        <v>0</v>
      </c>
      <c r="K45" s="304">
        <f>IF((AND(E45&gt;1,E45&lt;2.5)),B45*E45*I45,0)</f>
        <v>38.861999999999995</v>
      </c>
      <c r="L45" s="304">
        <f>IF((AND(E45&gt;2.5,E45&lt;4)),B45*E45*I45,0)</f>
        <v>0</v>
      </c>
      <c r="M45" s="304">
        <f>IF((IF(E45&gt;4,E45&lt;6)),B45*E45*I45,0)</f>
        <v>0</v>
      </c>
    </row>
    <row r="46" spans="1:13">
      <c r="A46" s="303">
        <v>360</v>
      </c>
      <c r="B46" s="304"/>
      <c r="C46" s="303">
        <v>1.88</v>
      </c>
      <c r="D46" s="304"/>
      <c r="E46" s="304"/>
      <c r="F46" s="304"/>
      <c r="G46" s="304"/>
      <c r="H46" s="304"/>
      <c r="I46" s="306"/>
      <c r="J46" s="304"/>
      <c r="K46" s="304"/>
      <c r="L46" s="304"/>
      <c r="M46" s="304"/>
    </row>
    <row r="47" spans="1:13">
      <c r="A47" s="306"/>
      <c r="B47" s="304">
        <f>A48-A46</f>
        <v>20</v>
      </c>
      <c r="C47" s="306"/>
      <c r="D47" s="304">
        <f>C46+C48</f>
        <v>3.7</v>
      </c>
      <c r="E47" s="304">
        <f>D47/2</f>
        <v>1.85</v>
      </c>
      <c r="F47" s="304">
        <f>IF(E47&lt;2,E47*B47,0)</f>
        <v>37</v>
      </c>
      <c r="G47" s="304">
        <f>IF((AND(E47&gt;2,E47&lt;4)),B47*E47,0)</f>
        <v>0</v>
      </c>
      <c r="H47" s="304">
        <f>IF((AND(E47&gt;4,E47&lt;6)),B47*E47,0)</f>
        <v>0</v>
      </c>
      <c r="I47" s="303">
        <v>1.02</v>
      </c>
      <c r="J47" s="304">
        <f>IF(E47&lt;1,B47*E47*I47,0)</f>
        <v>0</v>
      </c>
      <c r="K47" s="304">
        <f>IF((AND(E47&gt;1,E47&lt;2.5)),B47*E47*I47,0)</f>
        <v>37.74</v>
      </c>
      <c r="L47" s="304">
        <f>IF((AND(E47&gt;2.5,E47&lt;4)),B47*E47*I47,0)</f>
        <v>0</v>
      </c>
      <c r="M47" s="304">
        <f>IF((IF(E47&gt;4,E47&lt;6)),B47*E47*I47,0)</f>
        <v>0</v>
      </c>
    </row>
    <row r="48" spans="1:13">
      <c r="A48" s="303">
        <v>380</v>
      </c>
      <c r="B48" s="304"/>
      <c r="C48" s="303">
        <v>1.82</v>
      </c>
      <c r="D48" s="304"/>
      <c r="E48" s="304"/>
      <c r="F48" s="304"/>
      <c r="G48" s="304"/>
      <c r="H48" s="304"/>
      <c r="I48" s="306"/>
      <c r="J48" s="304"/>
      <c r="K48" s="304"/>
      <c r="L48" s="304"/>
      <c r="M48" s="304"/>
    </row>
    <row r="49" spans="1:13">
      <c r="A49" s="306"/>
      <c r="B49" s="304">
        <f>A50-A48</f>
        <v>20</v>
      </c>
      <c r="C49" s="306"/>
      <c r="D49" s="304">
        <f>C48+C50</f>
        <v>3.62</v>
      </c>
      <c r="E49" s="304">
        <f>D49/2</f>
        <v>1.81</v>
      </c>
      <c r="F49" s="304">
        <f>IF(E49&lt;2,E49*B49,0)</f>
        <v>36.200000000000003</v>
      </c>
      <c r="G49" s="304">
        <f>IF((AND(E49&gt;2,E49&lt;4)),B49*E49,0)</f>
        <v>0</v>
      </c>
      <c r="H49" s="304">
        <f>IF((AND(E49&gt;4,E49&lt;6)),B49*E49,0)</f>
        <v>0</v>
      </c>
      <c r="I49" s="303">
        <v>1.02</v>
      </c>
      <c r="J49" s="304">
        <f>IF(E49&lt;1,B49*E49*I49,0)</f>
        <v>0</v>
      </c>
      <c r="K49" s="304">
        <f>IF((AND(E49&gt;1,E49&lt;2.5)),B49*E49*I49,0)</f>
        <v>36.924000000000007</v>
      </c>
      <c r="L49" s="304">
        <f>IF((AND(E49&gt;2.5,E49&lt;4)),B49*E49*I49,0)</f>
        <v>0</v>
      </c>
      <c r="M49" s="304">
        <f>IF((IF(E49&gt;4,E49&lt;6)),B49*E49*I49,0)</f>
        <v>0</v>
      </c>
    </row>
    <row r="50" spans="1:13">
      <c r="A50" s="303">
        <v>400</v>
      </c>
      <c r="B50" s="304"/>
      <c r="C50" s="303">
        <v>1.8</v>
      </c>
      <c r="D50" s="304"/>
      <c r="E50" s="304"/>
      <c r="F50" s="304"/>
      <c r="G50" s="304"/>
      <c r="H50" s="304"/>
      <c r="I50" s="305"/>
      <c r="J50" s="304"/>
      <c r="K50" s="304"/>
      <c r="L50" s="304"/>
      <c r="M50" s="304"/>
    </row>
    <row r="51" spans="1:13">
      <c r="A51" s="306"/>
      <c r="B51" s="304">
        <f>A52-A50</f>
        <v>20</v>
      </c>
      <c r="C51" s="306"/>
      <c r="D51" s="304">
        <f>C50+C52</f>
        <v>3.6</v>
      </c>
      <c r="E51" s="304">
        <f>D51/2</f>
        <v>1.8</v>
      </c>
      <c r="F51" s="304">
        <f>IF(E51&lt;2,E51*B51,0)</f>
        <v>36</v>
      </c>
      <c r="G51" s="304">
        <f>IF((AND(E51&gt;2,E51&lt;4)),B51*E51,0)</f>
        <v>0</v>
      </c>
      <c r="H51" s="304">
        <f>IF((AND(E51&gt;4,E51&lt;6)),B51*E51,0)</f>
        <v>0</v>
      </c>
      <c r="I51" s="303">
        <v>1.02</v>
      </c>
      <c r="J51" s="304">
        <f>IF(E51&lt;1,B51*E51*I51,0)</f>
        <v>0</v>
      </c>
      <c r="K51" s="304">
        <f>IF((AND(E51&gt;1,E51&lt;2.5)),B51*E51*I51,0)</f>
        <v>36.72</v>
      </c>
      <c r="L51" s="304">
        <f>IF((AND(E51&gt;2.5,E51&lt;4)),B51*E51*I51,0)</f>
        <v>0</v>
      </c>
      <c r="M51" s="304">
        <f>IF((IF(E51&gt;4,E51&lt;6)),B51*E51*I51,0)</f>
        <v>0</v>
      </c>
    </row>
    <row r="52" spans="1:13">
      <c r="A52" s="303">
        <v>420</v>
      </c>
      <c r="B52" s="304"/>
      <c r="C52" s="303">
        <v>1.8</v>
      </c>
      <c r="D52" s="304"/>
      <c r="E52" s="304"/>
      <c r="F52" s="304"/>
      <c r="G52" s="304"/>
      <c r="H52" s="304"/>
      <c r="I52" s="305"/>
      <c r="J52" s="304"/>
      <c r="K52" s="304"/>
      <c r="L52" s="304"/>
      <c r="M52" s="304"/>
    </row>
    <row r="53" spans="1:13">
      <c r="A53" s="306"/>
      <c r="B53" s="304">
        <f>A54-A52</f>
        <v>20</v>
      </c>
      <c r="C53" s="306"/>
      <c r="D53" s="304">
        <f>C52+C54</f>
        <v>3.6</v>
      </c>
      <c r="E53" s="304">
        <f>D53/2</f>
        <v>1.8</v>
      </c>
      <c r="F53" s="304">
        <f>IF(E53&lt;2,E53*B53,0)</f>
        <v>36</v>
      </c>
      <c r="G53" s="304">
        <f>IF((AND(E53&gt;2,E53&lt;4)),B53*E53,0)</f>
        <v>0</v>
      </c>
      <c r="H53" s="304">
        <f>IF((AND(E53&gt;4,E53&lt;6)),B53*E53,0)</f>
        <v>0</v>
      </c>
      <c r="I53" s="303">
        <v>1.02</v>
      </c>
      <c r="J53" s="304">
        <f>IF(E53&lt;1,B53*E53*I53,0)</f>
        <v>0</v>
      </c>
      <c r="K53" s="304">
        <f>IF((AND(E53&gt;1,E53&lt;2.5)),B53*E53*I53,0)</f>
        <v>36.72</v>
      </c>
      <c r="L53" s="304">
        <f>IF((AND(E53&gt;2.5,E53&lt;4)),B53*E53*I53,0)</f>
        <v>0</v>
      </c>
      <c r="M53" s="304">
        <f>IF((IF(E53&gt;4,E53&lt;6)),B53*E53*I53,0)</f>
        <v>0</v>
      </c>
    </row>
    <row r="54" spans="1:13">
      <c r="A54" s="303">
        <v>440</v>
      </c>
      <c r="B54" s="304"/>
      <c r="C54" s="303">
        <v>1.8</v>
      </c>
      <c r="D54" s="304"/>
      <c r="E54" s="304"/>
      <c r="F54" s="304"/>
      <c r="G54" s="304"/>
      <c r="H54" s="304"/>
      <c r="I54" s="306"/>
      <c r="J54" s="304"/>
      <c r="K54" s="304"/>
      <c r="L54" s="304"/>
      <c r="M54" s="304"/>
    </row>
    <row r="55" spans="1:13">
      <c r="A55" s="306"/>
      <c r="B55" s="304">
        <f>A56-A54</f>
        <v>20</v>
      </c>
      <c r="C55" s="306"/>
      <c r="D55" s="304">
        <f>C54+C56</f>
        <v>3.6</v>
      </c>
      <c r="E55" s="304">
        <f>D55/2</f>
        <v>1.8</v>
      </c>
      <c r="F55" s="304">
        <f>IF(E55&lt;2,E55*B55,0)</f>
        <v>36</v>
      </c>
      <c r="G55" s="304">
        <f>IF((AND(E55&gt;2,E55&lt;4)),B55*E55,0)</f>
        <v>0</v>
      </c>
      <c r="H55" s="304">
        <f>IF((AND(E55&gt;4,E55&lt;6)),B55*E55,0)</f>
        <v>0</v>
      </c>
      <c r="I55" s="303">
        <v>1.02</v>
      </c>
      <c r="J55" s="304">
        <f>IF(E55&lt;1,B55*E55*I55,0)</f>
        <v>0</v>
      </c>
      <c r="K55" s="304">
        <f>IF((AND(E55&gt;1,E55&lt;2.5)),B55*E55*I55,0)</f>
        <v>36.72</v>
      </c>
      <c r="L55" s="304">
        <f>IF((AND(E55&gt;2.5,E55&lt;4)),B55*E55*I55,0)</f>
        <v>0</v>
      </c>
      <c r="M55" s="304">
        <f>IF((IF(E55&gt;4,E55&lt;6)),B55*E55*I55,0)</f>
        <v>0</v>
      </c>
    </row>
    <row r="56" spans="1:13">
      <c r="A56" s="303">
        <v>460</v>
      </c>
      <c r="B56" s="304"/>
      <c r="C56" s="303">
        <v>1.8</v>
      </c>
      <c r="D56" s="304"/>
      <c r="E56" s="304"/>
      <c r="F56" s="304"/>
      <c r="G56" s="304"/>
      <c r="H56" s="304"/>
      <c r="I56" s="306"/>
      <c r="J56" s="304"/>
      <c r="K56" s="304"/>
      <c r="L56" s="304"/>
      <c r="M56" s="304"/>
    </row>
    <row r="57" spans="1:13">
      <c r="A57" s="306"/>
      <c r="B57" s="304">
        <f>A58-A56</f>
        <v>20</v>
      </c>
      <c r="C57" s="306"/>
      <c r="D57" s="304">
        <f>C56+C58</f>
        <v>3.6</v>
      </c>
      <c r="E57" s="304">
        <f>D57/2</f>
        <v>1.8</v>
      </c>
      <c r="F57" s="304">
        <f>IF(E57&lt;2,E57*B57,0)</f>
        <v>36</v>
      </c>
      <c r="G57" s="304">
        <f>IF((AND(E57&gt;2,E57&lt;4)),B57*E57,0)</f>
        <v>0</v>
      </c>
      <c r="H57" s="304">
        <f>IF((AND(E57&gt;4,E57&lt;6)),B57*E57,0)</f>
        <v>0</v>
      </c>
      <c r="I57" s="303">
        <v>1.02</v>
      </c>
      <c r="J57" s="304">
        <f>IF(E57&lt;1,B57*E57*I57,0)</f>
        <v>0</v>
      </c>
      <c r="K57" s="304">
        <f>IF((AND(E57&gt;1,E57&lt;2.5)),B57*E57*I57,0)</f>
        <v>36.72</v>
      </c>
      <c r="L57" s="304">
        <f>IF((AND(E57&gt;2.5,E57&lt;4)),B57*E57*I57,0)</f>
        <v>0</v>
      </c>
      <c r="M57" s="304">
        <f>IF((IF(E57&gt;4,E57&lt;6)),B57*E57*I57,0)</f>
        <v>0</v>
      </c>
    </row>
    <row r="58" spans="1:13">
      <c r="A58" s="303">
        <v>480</v>
      </c>
      <c r="B58" s="304"/>
      <c r="C58" s="303">
        <v>1.8</v>
      </c>
      <c r="D58" s="304"/>
      <c r="E58" s="304"/>
      <c r="F58" s="304"/>
      <c r="G58" s="304"/>
      <c r="H58" s="304"/>
      <c r="I58" s="306"/>
      <c r="J58" s="304"/>
      <c r="K58" s="304"/>
      <c r="L58" s="304"/>
      <c r="M58" s="304"/>
    </row>
    <row r="59" spans="1:13">
      <c r="A59" s="306"/>
      <c r="B59" s="304">
        <f>A60-A58</f>
        <v>20</v>
      </c>
      <c r="C59" s="306"/>
      <c r="D59" s="304">
        <f>C58+C60</f>
        <v>3.6100000000000003</v>
      </c>
      <c r="E59" s="304">
        <f>D59/2</f>
        <v>1.8050000000000002</v>
      </c>
      <c r="F59" s="304">
        <f>IF(E59&lt;2,E59*B59,0)</f>
        <v>36.1</v>
      </c>
      <c r="G59" s="304">
        <f>IF((AND(E59&gt;2,E59&lt;4)),B59*E59,0)</f>
        <v>0</v>
      </c>
      <c r="H59" s="304">
        <f>IF((AND(E59&gt;4,E59&lt;6)),B59*E59,0)</f>
        <v>0</v>
      </c>
      <c r="I59" s="303">
        <v>1.02</v>
      </c>
      <c r="J59" s="304">
        <f>IF(E59&lt;1,B59*E59*I59,0)</f>
        <v>0</v>
      </c>
      <c r="K59" s="304">
        <f>IF((AND(E59&gt;1,E59&lt;2.5)),B59*E59*I59,0)</f>
        <v>36.822000000000003</v>
      </c>
      <c r="L59" s="304">
        <f>IF((AND(E59&gt;2.5,E59&lt;4)),B59*E59*I59,0)</f>
        <v>0</v>
      </c>
      <c r="M59" s="304">
        <f>IF((IF(E59&gt;4,E59&lt;6)),B59*E59*I59,0)</f>
        <v>0</v>
      </c>
    </row>
    <row r="60" spans="1:13">
      <c r="A60" s="303">
        <v>500</v>
      </c>
      <c r="B60" s="304"/>
      <c r="C60" s="303">
        <v>1.81</v>
      </c>
      <c r="D60" s="304"/>
      <c r="E60" s="304"/>
      <c r="F60" s="304"/>
      <c r="G60" s="304"/>
      <c r="H60" s="304"/>
      <c r="I60" s="305"/>
      <c r="J60" s="304"/>
      <c r="K60" s="304"/>
      <c r="L60" s="304"/>
      <c r="M60" s="304"/>
    </row>
    <row r="61" spans="1:13">
      <c r="A61" s="306"/>
      <c r="B61" s="304">
        <f>A62-A60</f>
        <v>20</v>
      </c>
      <c r="C61" s="306"/>
      <c r="D61" s="304">
        <f>C60+C62</f>
        <v>3.62</v>
      </c>
      <c r="E61" s="304">
        <f>D61/2</f>
        <v>1.81</v>
      </c>
      <c r="F61" s="304">
        <f>IF(E61&lt;2,E61*B61,0)</f>
        <v>36.200000000000003</v>
      </c>
      <c r="G61" s="304">
        <f>IF((AND(E61&gt;2,E61&lt;4)),B61*E61,0)</f>
        <v>0</v>
      </c>
      <c r="H61" s="304">
        <f>IF((AND(E61&gt;4,E61&lt;6)),B61*E61,0)</f>
        <v>0</v>
      </c>
      <c r="I61" s="303">
        <v>1.02</v>
      </c>
      <c r="J61" s="304">
        <f>IF(E61&lt;1,B61*E61*I61,0)</f>
        <v>0</v>
      </c>
      <c r="K61" s="304">
        <f>IF((AND(E61&gt;1,E61&lt;2.5)),B61*E61*I61,0)</f>
        <v>36.924000000000007</v>
      </c>
      <c r="L61" s="304">
        <f>IF((AND(E61&gt;2.5,E61&lt;4)),B61*E61*I61,0)</f>
        <v>0</v>
      </c>
      <c r="M61" s="304">
        <f>IF((IF(E61&gt;4,E61&lt;6)),B61*E61*I61,0)</f>
        <v>0</v>
      </c>
    </row>
    <row r="62" spans="1:13">
      <c r="A62" s="303">
        <v>520</v>
      </c>
      <c r="B62" s="304"/>
      <c r="C62" s="303">
        <v>1.81</v>
      </c>
      <c r="D62" s="304"/>
      <c r="E62" s="304"/>
      <c r="F62" s="304"/>
      <c r="G62" s="304"/>
      <c r="H62" s="304"/>
      <c r="I62" s="305"/>
      <c r="J62" s="304"/>
      <c r="K62" s="304"/>
      <c r="L62" s="304"/>
      <c r="M62" s="304"/>
    </row>
    <row r="63" spans="1:13">
      <c r="A63" s="306"/>
      <c r="B63" s="304">
        <f>A64-A62</f>
        <v>20</v>
      </c>
      <c r="C63" s="306"/>
      <c r="D63" s="304">
        <f>C62+C64</f>
        <v>3.66</v>
      </c>
      <c r="E63" s="304">
        <f>D63/2</f>
        <v>1.83</v>
      </c>
      <c r="F63" s="304">
        <f>IF(E63&lt;2,E63*B63,0)</f>
        <v>36.6</v>
      </c>
      <c r="G63" s="304">
        <f>IF((AND(E63&gt;2,E63&lt;4)),B63*E63,0)</f>
        <v>0</v>
      </c>
      <c r="H63" s="304">
        <f>IF((AND(E63&gt;4,E63&lt;6)),B63*E63,0)</f>
        <v>0</v>
      </c>
      <c r="I63" s="303">
        <v>1.02</v>
      </c>
      <c r="J63" s="304">
        <f>IF(E63&lt;1,B63*E63*I63,0)</f>
        <v>0</v>
      </c>
      <c r="K63" s="304">
        <f>IF((AND(E63&gt;1,E63&lt;2.5)),B63*E63*I63,0)</f>
        <v>37.332000000000001</v>
      </c>
      <c r="L63" s="304">
        <f>IF((AND(E63&gt;2.5,E63&lt;4)),B63*E63*I63,0)</f>
        <v>0</v>
      </c>
      <c r="M63" s="304">
        <f>IF((IF(E63&gt;4,E63&lt;6)),B63*E63*I63,0)</f>
        <v>0</v>
      </c>
    </row>
    <row r="64" spans="1:13">
      <c r="A64" s="303">
        <v>540</v>
      </c>
      <c r="B64" s="304"/>
      <c r="C64" s="303">
        <v>1.85</v>
      </c>
      <c r="D64" s="304"/>
      <c r="E64" s="304"/>
      <c r="F64" s="304"/>
      <c r="G64" s="304"/>
      <c r="H64" s="304"/>
      <c r="I64" s="306"/>
      <c r="J64" s="304"/>
      <c r="K64" s="304"/>
      <c r="L64" s="304"/>
      <c r="M64" s="304"/>
    </row>
    <row r="65" spans="1:13">
      <c r="A65" s="306"/>
      <c r="B65" s="304">
        <f>A66-A64</f>
        <v>20</v>
      </c>
      <c r="C65" s="306"/>
      <c r="D65" s="304">
        <f>C64+C66</f>
        <v>3.72</v>
      </c>
      <c r="E65" s="304">
        <f>D65/2</f>
        <v>1.86</v>
      </c>
      <c r="F65" s="304">
        <f>IF(E65&lt;2,E65*B65,0)</f>
        <v>37.200000000000003</v>
      </c>
      <c r="G65" s="304">
        <f>IF((AND(E65&gt;2,E65&lt;4)),B65*E65,0)</f>
        <v>0</v>
      </c>
      <c r="H65" s="304">
        <f>IF((AND(E65&gt;4,E65&lt;6)),B65*E65,0)</f>
        <v>0</v>
      </c>
      <c r="I65" s="303">
        <v>1.02</v>
      </c>
      <c r="J65" s="304">
        <f>IF(E65&lt;1,B65*E65*I65,0)</f>
        <v>0</v>
      </c>
      <c r="K65" s="304">
        <f>IF((AND(E65&gt;1,E65&lt;2.5)),B65*E65*I65,0)</f>
        <v>37.944000000000003</v>
      </c>
      <c r="L65" s="304">
        <f>IF((AND(E65&gt;2.5,E65&lt;4)),B65*E65*I65,0)</f>
        <v>0</v>
      </c>
      <c r="M65" s="304">
        <f>IF((IF(E65&gt;4,E65&lt;6)),B65*E65*I65,0)</f>
        <v>0</v>
      </c>
    </row>
    <row r="66" spans="1:13">
      <c r="A66" s="303">
        <v>560</v>
      </c>
      <c r="B66" s="304"/>
      <c r="C66" s="303">
        <v>1.87</v>
      </c>
      <c r="D66" s="304"/>
      <c r="E66" s="304"/>
      <c r="F66" s="304"/>
      <c r="G66" s="304"/>
      <c r="H66" s="304"/>
      <c r="I66" s="306"/>
      <c r="J66" s="304"/>
      <c r="K66" s="304"/>
      <c r="L66" s="304"/>
      <c r="M66" s="304"/>
    </row>
    <row r="67" spans="1:13">
      <c r="A67" s="306"/>
      <c r="B67" s="304">
        <f>A68-A66</f>
        <v>20</v>
      </c>
      <c r="C67" s="306"/>
      <c r="D67" s="304">
        <f>C66+C68</f>
        <v>3.79</v>
      </c>
      <c r="E67" s="304">
        <f>D67/2</f>
        <v>1.895</v>
      </c>
      <c r="F67" s="304">
        <f>IF(E67&lt;2,E67*B67,0)</f>
        <v>37.9</v>
      </c>
      <c r="G67" s="304">
        <f>IF((AND(E67&gt;2,E67&lt;4)),B67*E67,0)</f>
        <v>0</v>
      </c>
      <c r="H67" s="304">
        <f>IF((AND(E67&gt;4,E67&lt;6)),B67*E67,0)</f>
        <v>0</v>
      </c>
      <c r="I67" s="303">
        <v>1.02</v>
      </c>
      <c r="J67" s="304">
        <f>IF(E67&lt;1,B67*E67*I67,0)</f>
        <v>0</v>
      </c>
      <c r="K67" s="304">
        <f>IF((AND(E67&gt;1,E67&lt;2.5)),B67*E67*I67,0)</f>
        <v>38.658000000000001</v>
      </c>
      <c r="L67" s="304">
        <f>IF((AND(E67&gt;2.5,E67&lt;4)),B67*E67*I67,0)</f>
        <v>0</v>
      </c>
      <c r="M67" s="304">
        <f>IF((IF(E67&gt;4,E67&lt;6)),B67*E67*I67,0)</f>
        <v>0</v>
      </c>
    </row>
    <row r="68" spans="1:13">
      <c r="A68" s="303">
        <v>580</v>
      </c>
      <c r="B68" s="304"/>
      <c r="C68" s="303">
        <v>1.92</v>
      </c>
      <c r="D68" s="304"/>
      <c r="E68" s="304"/>
      <c r="F68" s="304"/>
      <c r="G68" s="304"/>
      <c r="H68" s="304"/>
      <c r="I68" s="306"/>
      <c r="J68" s="304"/>
      <c r="K68" s="304"/>
      <c r="L68" s="304"/>
      <c r="M68" s="304"/>
    </row>
    <row r="69" spans="1:13">
      <c r="A69" s="306"/>
      <c r="B69" s="304">
        <f>A70-A68</f>
        <v>20</v>
      </c>
      <c r="C69" s="306"/>
      <c r="D69" s="304">
        <f>C68+C70</f>
        <v>3.65</v>
      </c>
      <c r="E69" s="304">
        <f>D69/2</f>
        <v>1.825</v>
      </c>
      <c r="F69" s="304">
        <f>IF(E69&lt;2,E69*B69,0)</f>
        <v>36.5</v>
      </c>
      <c r="G69" s="304">
        <f>IF((AND(E69&gt;2,E69&lt;4)),B69*E69,0)</f>
        <v>0</v>
      </c>
      <c r="H69" s="304">
        <f>IF((AND(E69&gt;4,E69&lt;6)),B69*E69,0)</f>
        <v>0</v>
      </c>
      <c r="I69" s="303">
        <v>1.02</v>
      </c>
      <c r="J69" s="304">
        <f>IF(E69&lt;1,B69*E69*I69,0)</f>
        <v>0</v>
      </c>
      <c r="K69" s="304">
        <f>IF((AND(E69&gt;1,E69&lt;2.5)),B69*E69*I69,0)</f>
        <v>37.230000000000004</v>
      </c>
      <c r="L69" s="304">
        <f>IF((AND(E69&gt;2.5,E69&lt;4)),B69*E69*I69,0)</f>
        <v>0</v>
      </c>
      <c r="M69" s="304">
        <f>IF((IF(E69&gt;4,E69&lt;6)),B69*E69*I69,0)</f>
        <v>0</v>
      </c>
    </row>
    <row r="70" spans="1:13">
      <c r="A70" s="303">
        <v>600</v>
      </c>
      <c r="B70" s="304"/>
      <c r="C70" s="303">
        <v>1.73</v>
      </c>
      <c r="D70" s="304"/>
      <c r="E70" s="304"/>
      <c r="F70" s="304"/>
      <c r="G70" s="304"/>
      <c r="H70" s="304"/>
      <c r="I70" s="305"/>
      <c r="J70" s="304"/>
      <c r="K70" s="304"/>
      <c r="L70" s="304"/>
      <c r="M70" s="304"/>
    </row>
    <row r="71" spans="1:13">
      <c r="A71" s="306"/>
      <c r="B71" s="304">
        <f>A72-A70</f>
        <v>20</v>
      </c>
      <c r="C71" s="306"/>
      <c r="D71" s="304">
        <f>C70+C72</f>
        <v>3.3</v>
      </c>
      <c r="E71" s="304">
        <f>D71/2</f>
        <v>1.65</v>
      </c>
      <c r="F71" s="304">
        <f>IF(E71&lt;2,E71*B71,0)</f>
        <v>33</v>
      </c>
      <c r="G71" s="304">
        <f>IF((AND(E71&gt;2,E71&lt;4)),B71*E71,0)</f>
        <v>0</v>
      </c>
      <c r="H71" s="304">
        <f>IF((AND(E71&gt;4,E71&lt;6)),B71*E71,0)</f>
        <v>0</v>
      </c>
      <c r="I71" s="303">
        <v>1.02</v>
      </c>
      <c r="J71" s="304">
        <f>IF(E71&lt;1,B71*E71*I71,0)</f>
        <v>0</v>
      </c>
      <c r="K71" s="304">
        <f>IF((AND(E71&gt;1,E71&lt;2.5)),B71*E71*I71,0)</f>
        <v>33.660000000000004</v>
      </c>
      <c r="L71" s="304">
        <f>IF((AND(E71&gt;2.5,E71&lt;4)),B71*E71*I71,0)</f>
        <v>0</v>
      </c>
      <c r="M71" s="304">
        <f>IF((IF(E71&gt;4,E71&lt;6)),B71*E71*I71,0)</f>
        <v>0</v>
      </c>
    </row>
    <row r="72" spans="1:13">
      <c r="A72" s="303">
        <v>620</v>
      </c>
      <c r="B72" s="304"/>
      <c r="C72" s="303">
        <v>1.57</v>
      </c>
      <c r="D72" s="304"/>
      <c r="E72" s="304"/>
      <c r="F72" s="304"/>
      <c r="G72" s="304"/>
      <c r="H72" s="304"/>
      <c r="I72" s="305"/>
      <c r="J72" s="304"/>
      <c r="K72" s="304"/>
      <c r="L72" s="304"/>
      <c r="M72" s="304"/>
    </row>
    <row r="73" spans="1:13">
      <c r="A73" s="306"/>
      <c r="B73" s="304">
        <f>A74-A72</f>
        <v>9.2999999999999545</v>
      </c>
      <c r="C73" s="306"/>
      <c r="D73" s="304">
        <f>C72+C74</f>
        <v>3.0700000000000003</v>
      </c>
      <c r="E73" s="304">
        <f>D73/2</f>
        <v>1.5350000000000001</v>
      </c>
      <c r="F73" s="304">
        <f>IF(E73&lt;2,E73*B73,0)</f>
        <v>14.275499999999932</v>
      </c>
      <c r="G73" s="304">
        <f>IF((AND(E73&gt;2,E73&lt;4)),B73*E73,0)</f>
        <v>0</v>
      </c>
      <c r="H73" s="304">
        <f>IF((AND(E73&gt;4,E73&lt;6)),B73*E73,0)</f>
        <v>0</v>
      </c>
      <c r="I73" s="303">
        <v>1.02</v>
      </c>
      <c r="J73" s="304">
        <f>IF(E73&lt;1,B73*E73*I73,0)</f>
        <v>0</v>
      </c>
      <c r="K73" s="304">
        <f>IF((AND(E73&gt;1,E73&lt;2.5)),B73*E73*I73,0)</f>
        <v>14.56100999999993</v>
      </c>
      <c r="L73" s="304">
        <f>IF((AND(E73&gt;2.5,E73&lt;4)),B73*E73*I73,0)</f>
        <v>0</v>
      </c>
      <c r="M73" s="304">
        <f>IF((IF(E73&gt;4,E73&lt;6)),B73*E73*I73,0)</f>
        <v>0</v>
      </c>
    </row>
    <row r="74" spans="1:13">
      <c r="A74" s="303">
        <v>629.29999999999995</v>
      </c>
      <c r="B74" s="304"/>
      <c r="C74" s="303">
        <v>1.5</v>
      </c>
      <c r="D74" s="304"/>
      <c r="E74" s="304"/>
      <c r="F74" s="304"/>
      <c r="G74" s="304"/>
      <c r="H74" s="304"/>
      <c r="I74" s="306"/>
      <c r="J74" s="304"/>
      <c r="K74" s="304"/>
      <c r="L74" s="304"/>
      <c r="M74" s="304"/>
    </row>
    <row r="75" spans="1:13">
      <c r="A75" s="306"/>
      <c r="B75" s="304">
        <f>A76-A74</f>
        <v>10.700000000000045</v>
      </c>
      <c r="C75" s="306"/>
      <c r="D75" s="304">
        <f>C74+C76</f>
        <v>3.0700000000000003</v>
      </c>
      <c r="E75" s="304">
        <f>D75/2</f>
        <v>1.5350000000000001</v>
      </c>
      <c r="F75" s="304">
        <f>IF(E75&lt;2,E75*B75,0)</f>
        <v>16.424500000000073</v>
      </c>
      <c r="G75" s="304">
        <f>IF((AND(E75&gt;2,E75&lt;4)),B75*E75,0)</f>
        <v>0</v>
      </c>
      <c r="H75" s="304">
        <f>IF((AND(E75&gt;4,E75&lt;6)),B75*E75,0)</f>
        <v>0</v>
      </c>
      <c r="I75" s="303">
        <v>1.02</v>
      </c>
      <c r="J75" s="304">
        <f>IF(E75&lt;1,B75*E75*I75,0)</f>
        <v>0</v>
      </c>
      <c r="K75" s="304">
        <f>IF((AND(E75&gt;1,E75&lt;2.5)),B75*E75*I75,0)</f>
        <v>16.752990000000075</v>
      </c>
      <c r="L75" s="304">
        <f>IF((AND(E75&gt;2.5,E75&lt;4)),B75*E75*I75,0)</f>
        <v>0</v>
      </c>
      <c r="M75" s="304">
        <f>IF((IF(E75&gt;4,E75&lt;6)),B75*E75*I75,0)</f>
        <v>0</v>
      </c>
    </row>
    <row r="76" spans="1:13">
      <c r="A76" s="303">
        <v>640</v>
      </c>
      <c r="B76" s="304"/>
      <c r="C76" s="303">
        <v>1.57</v>
      </c>
      <c r="D76" s="304"/>
      <c r="E76" s="304"/>
      <c r="F76" s="304"/>
      <c r="G76" s="304"/>
      <c r="H76" s="304"/>
      <c r="I76" s="306"/>
      <c r="J76" s="304"/>
      <c r="K76" s="304"/>
      <c r="L76" s="304"/>
      <c r="M76" s="304"/>
    </row>
    <row r="77" spans="1:13">
      <c r="A77" s="306"/>
      <c r="B77" s="304">
        <f>A78-A76</f>
        <v>5</v>
      </c>
      <c r="C77" s="306"/>
      <c r="D77" s="304">
        <f>C76+C78</f>
        <v>3.17</v>
      </c>
      <c r="E77" s="304">
        <f>D77/2</f>
        <v>1.585</v>
      </c>
      <c r="F77" s="304">
        <f>IF(E77&lt;2,E77*B77,0)</f>
        <v>7.9249999999999998</v>
      </c>
      <c r="G77" s="304">
        <f>IF((AND(E77&gt;2,E77&lt;4)),B77*E77,0)</f>
        <v>0</v>
      </c>
      <c r="H77" s="304">
        <f>IF((AND(E77&gt;4,E77&lt;6)),B77*E77,0)</f>
        <v>0</v>
      </c>
      <c r="I77" s="303">
        <v>1.02</v>
      </c>
      <c r="J77" s="304">
        <f>IF(E77&lt;1,B77*E77*I77,0)</f>
        <v>0</v>
      </c>
      <c r="K77" s="304">
        <f>IF((AND(E77&gt;1,E77&lt;2.5)),B77*E77*I77,0)</f>
        <v>8.0835000000000008</v>
      </c>
      <c r="L77" s="304">
        <f>IF((AND(E77&gt;2.5,E77&lt;4)),B77*E77*I77,0)</f>
        <v>0</v>
      </c>
      <c r="M77" s="304">
        <f>IF((IF(E77&gt;4,E77&lt;6)),B77*E77*I77,0)</f>
        <v>0</v>
      </c>
    </row>
    <row r="78" spans="1:13">
      <c r="A78" s="303">
        <v>645</v>
      </c>
      <c r="B78" s="304"/>
      <c r="C78" s="303">
        <v>1.6</v>
      </c>
      <c r="D78" s="304"/>
      <c r="E78" s="304"/>
      <c r="F78" s="304"/>
      <c r="G78" s="304"/>
      <c r="H78" s="304"/>
      <c r="I78" s="306"/>
      <c r="J78" s="304"/>
      <c r="K78" s="304"/>
      <c r="L78" s="304"/>
      <c r="M78" s="304"/>
    </row>
    <row r="79" spans="1:13">
      <c r="A79" s="303"/>
      <c r="B79" s="304"/>
      <c r="C79" s="303"/>
      <c r="D79" s="304"/>
      <c r="E79" s="304"/>
      <c r="F79" s="304">
        <f>SUM(F10:F78)</f>
        <v>1153.7250000000001</v>
      </c>
      <c r="G79" s="304">
        <f>SUM(G10:G78)</f>
        <v>0</v>
      </c>
      <c r="H79" s="304">
        <f>SUM(H10:H78)</f>
        <v>0</v>
      </c>
      <c r="I79" s="305"/>
      <c r="J79" s="304">
        <f>SUM(J10:J78)</f>
        <v>0</v>
      </c>
      <c r="K79" s="304">
        <f>SUM(K10:K78)</f>
        <v>1176.7995000000003</v>
      </c>
      <c r="L79" s="304">
        <f>SUM(L10:L78)</f>
        <v>0</v>
      </c>
      <c r="M79" s="304">
        <f>SUM(M10:M78)</f>
        <v>0</v>
      </c>
    </row>
    <row r="80" spans="1:13">
      <c r="A80" s="307"/>
      <c r="B80" s="308"/>
      <c r="C80" s="307"/>
      <c r="D80" s="308"/>
      <c r="E80" s="308"/>
      <c r="F80" s="308" t="s">
        <v>735</v>
      </c>
      <c r="G80" s="308" t="s">
        <v>735</v>
      </c>
      <c r="H80" s="308" t="s">
        <v>735</v>
      </c>
      <c r="I80" s="308"/>
      <c r="J80" s="304"/>
      <c r="K80" s="304"/>
      <c r="L80" s="304"/>
      <c r="M80" s="304"/>
    </row>
    <row r="81" spans="1:14" ht="13.5" thickBot="1">
      <c r="A81" s="308"/>
      <c r="B81" s="308"/>
      <c r="C81" s="308"/>
      <c r="D81" s="308"/>
      <c r="E81" s="308"/>
      <c r="F81" s="309">
        <f>F79*2</f>
        <v>2307.4500000000003</v>
      </c>
      <c r="G81" s="309">
        <f>G79*2</f>
        <v>0</v>
      </c>
      <c r="H81" s="308">
        <f>H79*2</f>
        <v>0</v>
      </c>
      <c r="I81" s="307"/>
      <c r="J81" s="304"/>
      <c r="K81" s="304"/>
      <c r="L81" s="304"/>
      <c r="M81" s="310"/>
    </row>
    <row r="82" spans="1:14" ht="14.25" thickTop="1" thickBot="1">
      <c r="A82" s="311"/>
      <c r="B82" s="311"/>
      <c r="C82" s="311"/>
      <c r="D82" s="311"/>
      <c r="E82" s="311"/>
      <c r="F82" s="311"/>
      <c r="G82" s="311"/>
      <c r="H82" s="311"/>
      <c r="I82" s="312" t="s">
        <v>736</v>
      </c>
      <c r="J82" s="313"/>
      <c r="K82" s="313"/>
      <c r="L82" s="313"/>
      <c r="M82" s="314">
        <f>J79+K79+L79+M79</f>
        <v>1176.7995000000003</v>
      </c>
      <c r="N82" s="315"/>
    </row>
    <row r="83" spans="1:14" ht="13.5" thickTop="1">
      <c r="A83" s="311"/>
      <c r="B83" s="311"/>
      <c r="C83" s="311"/>
      <c r="D83" s="311"/>
      <c r="E83" s="311"/>
      <c r="F83" s="311"/>
      <c r="G83" s="311"/>
      <c r="H83" s="311"/>
      <c r="I83" s="316"/>
      <c r="J83" s="313"/>
      <c r="K83" s="313"/>
      <c r="L83" s="313"/>
      <c r="M83" s="315"/>
      <c r="N83" s="315"/>
    </row>
    <row r="84" spans="1:14">
      <c r="A84" s="317" t="s">
        <v>737</v>
      </c>
      <c r="B84" s="311"/>
      <c r="C84" s="311"/>
      <c r="D84" s="311"/>
      <c r="E84" s="311"/>
      <c r="F84" s="311"/>
      <c r="G84" s="311"/>
      <c r="H84" s="311"/>
      <c r="I84" s="316"/>
      <c r="J84" s="313"/>
      <c r="K84" s="313"/>
      <c r="L84" s="313"/>
      <c r="M84" s="315"/>
      <c r="N84" s="315"/>
    </row>
    <row r="85" spans="1:14" ht="13.5" thickBot="1">
      <c r="A85" s="318" t="s">
        <v>738</v>
      </c>
      <c r="B85" s="311"/>
      <c r="C85" s="319"/>
      <c r="D85" s="311"/>
      <c r="E85" s="318" t="s">
        <v>739</v>
      </c>
      <c r="F85" s="311"/>
      <c r="G85" s="311"/>
      <c r="H85" s="317"/>
      <c r="I85" s="311"/>
      <c r="J85" s="320" t="s">
        <v>740</v>
      </c>
      <c r="K85" s="313"/>
      <c r="L85" s="321"/>
      <c r="M85" s="313"/>
      <c r="N85" s="313"/>
    </row>
    <row r="86" spans="1:14" ht="13.5" thickTop="1">
      <c r="A86" s="322" t="s">
        <v>741</v>
      </c>
      <c r="B86" s="323" t="s">
        <v>742</v>
      </c>
      <c r="C86" s="324" t="s">
        <v>743</v>
      </c>
      <c r="D86" s="311"/>
      <c r="E86" s="322" t="s">
        <v>742</v>
      </c>
      <c r="F86" s="323" t="s">
        <v>744</v>
      </c>
      <c r="G86" s="325" t="s">
        <v>745</v>
      </c>
      <c r="H86" s="324" t="s">
        <v>743</v>
      </c>
      <c r="I86" s="311"/>
      <c r="J86" s="322" t="s">
        <v>742</v>
      </c>
      <c r="K86" s="323" t="s">
        <v>744</v>
      </c>
      <c r="L86" s="325" t="s">
        <v>745</v>
      </c>
      <c r="M86" s="324" t="s">
        <v>743</v>
      </c>
      <c r="N86" s="313"/>
    </row>
    <row r="87" spans="1:14" ht="13.5" thickBot="1">
      <c r="A87" s="326" t="s">
        <v>746</v>
      </c>
      <c r="B87" s="327" t="s">
        <v>170</v>
      </c>
      <c r="C87" s="328" t="s">
        <v>190</v>
      </c>
      <c r="D87" s="311"/>
      <c r="E87" s="326" t="s">
        <v>170</v>
      </c>
      <c r="F87" s="327" t="s">
        <v>170</v>
      </c>
      <c r="G87" s="329" t="s">
        <v>170</v>
      </c>
      <c r="H87" s="328" t="s">
        <v>190</v>
      </c>
      <c r="I87" s="311"/>
      <c r="J87" s="326" t="s">
        <v>170</v>
      </c>
      <c r="K87" s="327" t="s">
        <v>170</v>
      </c>
      <c r="L87" s="329" t="s">
        <v>170</v>
      </c>
      <c r="M87" s="328" t="s">
        <v>190</v>
      </c>
      <c r="N87" s="313"/>
    </row>
    <row r="88" spans="1:14" ht="13.5" thickTop="1">
      <c r="A88" s="330">
        <v>90</v>
      </c>
      <c r="B88" s="331">
        <v>0</v>
      </c>
      <c r="C88" s="332">
        <f>(3.14*0.045*0.045)*B88</f>
        <v>0</v>
      </c>
      <c r="D88" s="311"/>
      <c r="E88" s="331">
        <v>3</v>
      </c>
      <c r="F88" s="331">
        <v>2</v>
      </c>
      <c r="G88" s="333">
        <v>1.9</v>
      </c>
      <c r="H88" s="331">
        <f>E88*F88*G88</f>
        <v>11.399999999999999</v>
      </c>
      <c r="I88" s="311"/>
      <c r="J88" s="331">
        <v>0</v>
      </c>
      <c r="K88" s="331">
        <v>0</v>
      </c>
      <c r="L88" s="333">
        <v>0</v>
      </c>
      <c r="M88" s="331">
        <f>J88*K88*L88</f>
        <v>0</v>
      </c>
      <c r="N88" s="313"/>
    </row>
    <row r="89" spans="1:14">
      <c r="A89" s="334">
        <v>110</v>
      </c>
      <c r="B89" s="332">
        <v>0</v>
      </c>
      <c r="C89" s="332">
        <f>(3.14*0.055*0.055)*B89</f>
        <v>0</v>
      </c>
      <c r="D89" s="311"/>
      <c r="E89" s="332">
        <v>3</v>
      </c>
      <c r="F89" s="332">
        <v>2</v>
      </c>
      <c r="G89" s="335">
        <v>1.9</v>
      </c>
      <c r="H89" s="331">
        <f>E89*F89*G89</f>
        <v>11.399999999999999</v>
      </c>
      <c r="I89" s="311"/>
      <c r="J89" s="332">
        <v>0</v>
      </c>
      <c r="K89" s="332">
        <v>0</v>
      </c>
      <c r="L89" s="335">
        <v>0</v>
      </c>
      <c r="M89" s="331">
        <f>J89*K89*L89</f>
        <v>0</v>
      </c>
      <c r="N89" s="313"/>
    </row>
    <row r="90" spans="1:14">
      <c r="A90" s="334">
        <v>160</v>
      </c>
      <c r="B90" s="332">
        <v>0</v>
      </c>
      <c r="C90" s="332">
        <f>(3.14*0.08*0.08)*B90</f>
        <v>0</v>
      </c>
      <c r="D90" s="311"/>
      <c r="E90" s="332">
        <v>0</v>
      </c>
      <c r="F90" s="332">
        <v>0</v>
      </c>
      <c r="G90" s="335">
        <v>0</v>
      </c>
      <c r="H90" s="331">
        <f>E90*F90*G90</f>
        <v>0</v>
      </c>
      <c r="I90" s="311"/>
      <c r="J90" s="332">
        <v>0</v>
      </c>
      <c r="K90" s="332">
        <v>0</v>
      </c>
      <c r="L90" s="335">
        <v>0</v>
      </c>
      <c r="M90" s="331">
        <f>J90*K90*L90</f>
        <v>0</v>
      </c>
      <c r="N90" s="313"/>
    </row>
    <row r="91" spans="1:14">
      <c r="A91" s="334">
        <v>280</v>
      </c>
      <c r="B91" s="332">
        <v>645</v>
      </c>
      <c r="C91" s="332">
        <f>(3.14*0.14*0.14)*B91</f>
        <v>39.69588000000001</v>
      </c>
      <c r="D91" s="311"/>
      <c r="E91" s="332">
        <v>0</v>
      </c>
      <c r="F91" s="332">
        <v>0</v>
      </c>
      <c r="G91" s="335">
        <v>0</v>
      </c>
      <c r="H91" s="331">
        <f>E91*F91*G91</f>
        <v>0</v>
      </c>
      <c r="I91" s="311"/>
      <c r="J91" s="332">
        <v>0</v>
      </c>
      <c r="K91" s="332">
        <v>0</v>
      </c>
      <c r="L91" s="335">
        <v>0</v>
      </c>
      <c r="M91" s="331">
        <f>J91*K91*L91</f>
        <v>0</v>
      </c>
      <c r="N91" s="313"/>
    </row>
    <row r="92" spans="1:14">
      <c r="A92" s="312" t="s">
        <v>736</v>
      </c>
      <c r="B92" s="332"/>
      <c r="C92" s="312">
        <f>SUM(C88:C91)</f>
        <v>39.69588000000001</v>
      </c>
      <c r="D92" s="311"/>
      <c r="E92" s="312" t="s">
        <v>736</v>
      </c>
      <c r="F92" s="332"/>
      <c r="G92" s="335"/>
      <c r="H92" s="312">
        <f>SUM(H88:H91)</f>
        <v>22.799999999999997</v>
      </c>
      <c r="I92" s="311"/>
      <c r="J92" s="312" t="s">
        <v>736</v>
      </c>
      <c r="K92" s="332"/>
      <c r="L92" s="335"/>
      <c r="M92" s="312">
        <f>SUM(M88:M91)</f>
        <v>0</v>
      </c>
      <c r="N92" s="315"/>
    </row>
    <row r="93" spans="1:14">
      <c r="A93" s="311"/>
      <c r="B93" s="311"/>
      <c r="C93" s="311"/>
      <c r="D93" s="311"/>
      <c r="E93" s="311"/>
      <c r="H93" s="311"/>
      <c r="I93" s="311"/>
      <c r="J93" s="313"/>
      <c r="K93" s="313"/>
      <c r="L93" s="313"/>
      <c r="M93" s="313"/>
    </row>
    <row r="94" spans="1:14">
      <c r="A94" s="317" t="s">
        <v>747</v>
      </c>
      <c r="B94" s="311"/>
      <c r="C94" s="336">
        <f>M82+H92</f>
        <v>1199.5995000000003</v>
      </c>
      <c r="D94" s="317" t="s">
        <v>190</v>
      </c>
      <c r="E94" s="318" t="s">
        <v>748</v>
      </c>
      <c r="F94" s="311"/>
      <c r="G94" s="311"/>
      <c r="H94" s="311"/>
      <c r="I94" s="311"/>
      <c r="J94" s="313"/>
      <c r="K94" s="313"/>
      <c r="L94" s="313"/>
      <c r="M94" s="313"/>
    </row>
    <row r="95" spans="1:14">
      <c r="A95" s="317"/>
      <c r="B95" s="311"/>
      <c r="C95" s="336">
        <f>M82+H92-M92</f>
        <v>1199.5995000000003</v>
      </c>
      <c r="D95" s="317" t="s">
        <v>190</v>
      </c>
      <c r="E95" s="318" t="s">
        <v>749</v>
      </c>
      <c r="F95" s="311"/>
      <c r="G95" s="311"/>
      <c r="H95" s="311"/>
      <c r="I95" s="311"/>
      <c r="J95" s="313"/>
      <c r="K95" s="313"/>
      <c r="L95" s="313"/>
      <c r="M95" s="313"/>
    </row>
    <row r="96" spans="1:14">
      <c r="A96" s="311"/>
      <c r="B96" s="311"/>
      <c r="C96" s="336">
        <f>M82-M92-C92</f>
        <v>1137.1036200000003</v>
      </c>
      <c r="D96" s="317" t="s">
        <v>190</v>
      </c>
      <c r="E96" s="318" t="s">
        <v>750</v>
      </c>
      <c r="F96" s="311"/>
      <c r="G96" s="311"/>
      <c r="H96" s="311"/>
      <c r="I96" s="311"/>
      <c r="J96" s="313"/>
      <c r="K96" s="313"/>
      <c r="L96" s="313"/>
      <c r="M96" s="313"/>
    </row>
    <row r="97" spans="1:13">
      <c r="A97" s="311"/>
      <c r="B97" s="311"/>
      <c r="C97" s="311"/>
      <c r="D97" s="311"/>
      <c r="E97" s="311"/>
      <c r="F97" s="311"/>
      <c r="G97" s="311"/>
      <c r="H97" s="311"/>
      <c r="I97" s="311"/>
      <c r="J97" s="313"/>
      <c r="K97" s="313"/>
      <c r="L97" s="313"/>
      <c r="M97" s="313"/>
    </row>
    <row r="98" spans="1:13">
      <c r="A98" s="311"/>
      <c r="B98" s="311"/>
      <c r="C98" s="311"/>
      <c r="D98" s="311"/>
      <c r="I98" s="311"/>
      <c r="J98" s="313"/>
      <c r="K98" s="313"/>
      <c r="L98" s="313"/>
      <c r="M98" s="313"/>
    </row>
    <row r="110" spans="1:13">
      <c r="A110" s="311"/>
      <c r="B110" s="311"/>
      <c r="C110" s="311"/>
      <c r="D110" s="311"/>
      <c r="E110" s="311"/>
      <c r="F110" s="311"/>
      <c r="G110" s="311"/>
      <c r="H110" s="311"/>
      <c r="I110" s="311"/>
      <c r="J110" s="313"/>
      <c r="K110" s="313"/>
      <c r="L110" s="313"/>
      <c r="M110" s="313"/>
    </row>
    <row r="111" spans="1:13">
      <c r="A111" s="311"/>
      <c r="B111" s="311"/>
      <c r="C111" s="311"/>
      <c r="D111" s="311"/>
      <c r="E111" s="311"/>
      <c r="F111" s="311"/>
      <c r="G111" s="311"/>
      <c r="H111" s="311"/>
      <c r="I111" s="311"/>
      <c r="J111" s="313"/>
      <c r="K111" s="313"/>
      <c r="L111" s="313"/>
      <c r="M111" s="313"/>
    </row>
    <row r="112" spans="1:13">
      <c r="A112" s="311"/>
      <c r="B112" s="311"/>
      <c r="C112" s="311"/>
      <c r="D112" s="311"/>
      <c r="E112" s="311"/>
      <c r="F112" s="311"/>
      <c r="G112" s="311"/>
      <c r="H112" s="311"/>
      <c r="I112" s="311"/>
      <c r="J112" s="313"/>
      <c r="K112" s="313"/>
      <c r="L112" s="313"/>
      <c r="M112" s="313"/>
    </row>
    <row r="113" spans="1:13">
      <c r="A113" s="311"/>
      <c r="B113" s="311"/>
      <c r="C113" s="311"/>
      <c r="D113" s="311"/>
      <c r="E113" s="311"/>
      <c r="F113" s="311"/>
      <c r="G113" s="311"/>
      <c r="H113" s="311"/>
      <c r="I113" s="311"/>
      <c r="J113" s="313"/>
      <c r="K113" s="313"/>
      <c r="L113" s="313"/>
      <c r="M113" s="313"/>
    </row>
    <row r="114" spans="1:13">
      <c r="A114" s="311"/>
      <c r="B114" s="311"/>
      <c r="C114" s="311"/>
      <c r="D114" s="311"/>
      <c r="E114" s="311"/>
      <c r="F114" s="311"/>
      <c r="G114" s="311"/>
      <c r="H114" s="311"/>
      <c r="I114" s="311"/>
      <c r="J114" s="313"/>
      <c r="K114" s="313"/>
      <c r="L114" s="313"/>
      <c r="M114" s="313"/>
    </row>
    <row r="115" spans="1:13">
      <c r="A115" s="311"/>
      <c r="B115" s="311"/>
      <c r="C115" s="311"/>
      <c r="D115" s="311"/>
      <c r="E115" s="311"/>
      <c r="F115" s="311"/>
      <c r="G115" s="311"/>
      <c r="H115" s="311"/>
      <c r="I115" s="311"/>
      <c r="J115" s="313"/>
      <c r="K115" s="313"/>
      <c r="L115" s="313"/>
      <c r="M115" s="313"/>
    </row>
    <row r="116" spans="1:13">
      <c r="A116" s="311"/>
      <c r="B116" s="311"/>
      <c r="C116" s="311"/>
      <c r="D116" s="311"/>
      <c r="E116" s="311"/>
      <c r="F116" s="311"/>
      <c r="G116" s="311"/>
      <c r="H116" s="311"/>
      <c r="I116" s="311"/>
      <c r="M116" s="313"/>
    </row>
    <row r="117" spans="1:13">
      <c r="A117" s="311"/>
      <c r="B117" s="311"/>
      <c r="C117" s="311"/>
      <c r="D117" s="311"/>
      <c r="E117" s="311"/>
      <c r="F117" s="311"/>
      <c r="G117" s="311"/>
      <c r="H117" s="311"/>
      <c r="I117" s="311"/>
    </row>
    <row r="118" spans="1:13">
      <c r="A118" s="311"/>
      <c r="B118" s="311"/>
      <c r="C118" s="311"/>
      <c r="D118" s="311"/>
      <c r="E118" s="311"/>
      <c r="F118" s="311"/>
      <c r="G118" s="311"/>
      <c r="H118" s="311"/>
      <c r="I118" s="311"/>
    </row>
    <row r="119" spans="1:13">
      <c r="A119" s="311"/>
      <c r="B119" s="311"/>
      <c r="C119" s="311"/>
      <c r="D119" s="311"/>
      <c r="E119" s="311"/>
      <c r="F119" s="311"/>
      <c r="G119" s="311"/>
      <c r="H119" s="311"/>
      <c r="I119" s="311"/>
    </row>
    <row r="120" spans="1:13">
      <c r="A120" s="311"/>
      <c r="B120" s="311"/>
      <c r="C120" s="311"/>
      <c r="D120" s="311"/>
      <c r="E120" s="311"/>
      <c r="F120" s="311"/>
      <c r="G120" s="311"/>
      <c r="H120" s="311"/>
      <c r="I120" s="311"/>
    </row>
    <row r="121" spans="1:13">
      <c r="A121" s="311"/>
      <c r="B121" s="311"/>
      <c r="C121" s="311"/>
      <c r="D121" s="311"/>
      <c r="E121" s="311"/>
      <c r="F121" s="311"/>
      <c r="G121" s="311"/>
      <c r="H121" s="311"/>
      <c r="I121" s="311"/>
    </row>
    <row r="122" spans="1:13">
      <c r="A122" s="311"/>
      <c r="B122" s="311"/>
      <c r="C122" s="311"/>
      <c r="D122" s="311"/>
      <c r="E122" s="311"/>
      <c r="F122" s="311"/>
      <c r="G122" s="311"/>
      <c r="H122" s="311"/>
      <c r="I122" s="311"/>
    </row>
    <row r="123" spans="1:13">
      <c r="A123" s="311"/>
      <c r="B123" s="311"/>
      <c r="C123" s="311"/>
      <c r="D123" s="311"/>
      <c r="E123" s="311"/>
      <c r="F123" s="311"/>
      <c r="G123" s="311"/>
      <c r="H123" s="311"/>
      <c r="I123" s="311"/>
    </row>
    <row r="124" spans="1:13">
      <c r="A124" s="311"/>
      <c r="B124" s="311"/>
      <c r="C124" s="311"/>
      <c r="D124" s="311"/>
      <c r="E124" s="311"/>
      <c r="F124" s="311"/>
      <c r="G124" s="311"/>
      <c r="H124" s="311"/>
      <c r="I124" s="311"/>
    </row>
    <row r="125" spans="1:13">
      <c r="A125" s="311"/>
      <c r="B125" s="311"/>
      <c r="C125" s="311"/>
      <c r="D125" s="311"/>
      <c r="E125" s="311"/>
      <c r="F125" s="311"/>
      <c r="G125" s="311"/>
      <c r="H125" s="311"/>
      <c r="I125" s="311"/>
    </row>
    <row r="126" spans="1:13">
      <c r="A126" s="311"/>
      <c r="B126" s="311"/>
      <c r="C126" s="311"/>
      <c r="D126" s="311"/>
      <c r="E126" s="311"/>
      <c r="F126" s="311"/>
      <c r="G126" s="311"/>
      <c r="H126" s="311"/>
      <c r="I126" s="311"/>
    </row>
    <row r="127" spans="1:13">
      <c r="A127" s="311"/>
      <c r="B127" s="311"/>
      <c r="C127" s="311"/>
      <c r="D127" s="311"/>
      <c r="E127" s="311"/>
      <c r="F127" s="311"/>
      <c r="G127" s="311"/>
      <c r="H127" s="311"/>
      <c r="I127" s="311"/>
    </row>
    <row r="128" spans="1:13">
      <c r="A128" s="311"/>
      <c r="B128" s="311"/>
      <c r="C128" s="311"/>
      <c r="D128" s="311"/>
      <c r="E128" s="311"/>
      <c r="F128" s="311"/>
      <c r="G128" s="311"/>
      <c r="H128" s="311"/>
      <c r="I128" s="311"/>
    </row>
    <row r="129" spans="1:9">
      <c r="A129" s="311"/>
      <c r="B129" s="311"/>
      <c r="C129" s="311"/>
      <c r="D129" s="311"/>
      <c r="E129" s="311"/>
      <c r="F129" s="311"/>
      <c r="G129" s="311"/>
      <c r="H129" s="311"/>
      <c r="I129" s="311"/>
    </row>
    <row r="130" spans="1:9">
      <c r="A130" s="311"/>
      <c r="B130" s="311"/>
      <c r="C130" s="311"/>
      <c r="D130" s="311"/>
      <c r="E130" s="311"/>
      <c r="F130" s="311"/>
      <c r="G130" s="311"/>
      <c r="H130" s="311"/>
      <c r="I130" s="311"/>
    </row>
    <row r="131" spans="1:9">
      <c r="A131" s="311"/>
      <c r="B131" s="311"/>
      <c r="C131" s="311"/>
      <c r="D131" s="311"/>
      <c r="E131" s="311"/>
      <c r="F131" s="311"/>
      <c r="G131" s="311"/>
      <c r="H131" s="311"/>
      <c r="I131" s="311"/>
    </row>
    <row r="132" spans="1:9">
      <c r="A132" s="311"/>
      <c r="B132" s="311"/>
      <c r="C132" s="311"/>
      <c r="D132" s="311"/>
      <c r="E132" s="311"/>
      <c r="F132" s="311"/>
      <c r="G132" s="311"/>
      <c r="H132" s="311"/>
      <c r="I132" s="311"/>
    </row>
    <row r="133" spans="1:9">
      <c r="A133" s="311"/>
      <c r="B133" s="311"/>
      <c r="C133" s="311"/>
      <c r="D133" s="311"/>
      <c r="E133" s="311"/>
      <c r="F133" s="311"/>
      <c r="G133" s="311"/>
      <c r="H133" s="311"/>
      <c r="I133" s="311"/>
    </row>
    <row r="134" spans="1:9">
      <c r="A134" s="311"/>
      <c r="B134" s="311"/>
      <c r="C134" s="311"/>
      <c r="D134" s="311"/>
      <c r="E134" s="311"/>
      <c r="F134" s="311"/>
      <c r="G134" s="311"/>
      <c r="H134" s="311"/>
      <c r="I134" s="311"/>
    </row>
    <row r="135" spans="1:9">
      <c r="A135" s="311"/>
      <c r="B135" s="311"/>
      <c r="C135" s="311"/>
      <c r="D135" s="311"/>
      <c r="E135" s="311"/>
      <c r="F135" s="311"/>
      <c r="G135" s="311"/>
      <c r="H135" s="311"/>
      <c r="I135" s="311"/>
    </row>
    <row r="136" spans="1:9">
      <c r="A136" s="311"/>
      <c r="B136" s="311"/>
      <c r="C136" s="311"/>
      <c r="D136" s="311"/>
      <c r="E136" s="311"/>
      <c r="F136" s="311"/>
      <c r="G136" s="311"/>
      <c r="H136" s="311"/>
      <c r="I136" s="311"/>
    </row>
    <row r="137" spans="1:9">
      <c r="A137" s="311"/>
      <c r="B137" s="311"/>
      <c r="C137" s="311"/>
      <c r="D137" s="311"/>
      <c r="E137" s="311"/>
      <c r="F137" s="311"/>
      <c r="G137" s="311"/>
      <c r="H137" s="311"/>
      <c r="I137" s="311"/>
    </row>
    <row r="138" spans="1:9">
      <c r="A138" s="311"/>
      <c r="B138" s="311"/>
      <c r="C138" s="311"/>
      <c r="D138" s="311"/>
      <c r="E138" s="311"/>
      <c r="F138" s="311"/>
      <c r="G138" s="311"/>
      <c r="H138" s="311"/>
      <c r="I138" s="311"/>
    </row>
    <row r="139" spans="1:9">
      <c r="A139" s="311"/>
      <c r="B139" s="311"/>
      <c r="C139" s="311"/>
      <c r="D139" s="311"/>
      <c r="E139" s="311"/>
      <c r="F139" s="311"/>
      <c r="G139" s="311"/>
      <c r="H139" s="311"/>
      <c r="I139" s="311"/>
    </row>
    <row r="140" spans="1:9">
      <c r="A140" s="311"/>
      <c r="B140" s="311"/>
      <c r="C140" s="311"/>
      <c r="D140" s="311"/>
      <c r="E140" s="311"/>
      <c r="F140" s="311"/>
      <c r="G140" s="311"/>
      <c r="H140" s="311"/>
      <c r="I140" s="311"/>
    </row>
    <row r="141" spans="1:9">
      <c r="A141" s="311"/>
      <c r="B141" s="311"/>
      <c r="C141" s="311"/>
      <c r="D141" s="311"/>
      <c r="E141" s="311"/>
      <c r="F141" s="311"/>
      <c r="G141" s="311"/>
      <c r="H141" s="311"/>
      <c r="I141" s="311"/>
    </row>
    <row r="142" spans="1:9">
      <c r="A142" s="311"/>
      <c r="B142" s="311"/>
      <c r="C142" s="311"/>
      <c r="D142" s="311"/>
      <c r="E142" s="311"/>
      <c r="F142" s="311"/>
      <c r="G142" s="311"/>
      <c r="H142" s="311"/>
      <c r="I142" s="311"/>
    </row>
    <row r="143" spans="1:9">
      <c r="A143" s="311"/>
      <c r="B143" s="311"/>
      <c r="C143" s="311"/>
      <c r="D143" s="311"/>
      <c r="E143" s="311"/>
      <c r="F143" s="311"/>
      <c r="G143" s="311"/>
      <c r="H143" s="311"/>
      <c r="I143" s="311"/>
    </row>
    <row r="144" spans="1:9">
      <c r="A144" s="313"/>
      <c r="B144" s="313"/>
      <c r="C144" s="313"/>
      <c r="D144" s="313"/>
      <c r="E144" s="313"/>
      <c r="F144" s="313"/>
      <c r="G144" s="313"/>
      <c r="H144" s="313"/>
      <c r="I144" s="313"/>
    </row>
    <row r="145" spans="1:9">
      <c r="A145" s="313"/>
      <c r="B145" s="313"/>
      <c r="C145" s="313"/>
      <c r="D145" s="313"/>
      <c r="E145" s="313"/>
      <c r="F145" s="313"/>
      <c r="G145" s="313"/>
      <c r="H145" s="313"/>
      <c r="I145" s="313"/>
    </row>
    <row r="146" spans="1:9">
      <c r="A146" s="313"/>
      <c r="B146" s="313"/>
      <c r="C146" s="313"/>
      <c r="D146" s="313"/>
      <c r="E146" s="313"/>
      <c r="F146" s="313"/>
      <c r="G146" s="313"/>
      <c r="H146" s="313"/>
      <c r="I146" s="313"/>
    </row>
    <row r="147" spans="1:9">
      <c r="A147" s="313"/>
      <c r="B147" s="313"/>
      <c r="C147" s="313"/>
      <c r="D147" s="313"/>
      <c r="E147" s="313"/>
      <c r="F147" s="313"/>
      <c r="G147" s="313"/>
      <c r="H147" s="313"/>
      <c r="I147" s="313"/>
    </row>
    <row r="148" spans="1:9">
      <c r="A148" s="313"/>
      <c r="B148" s="313"/>
      <c r="C148" s="313"/>
      <c r="D148" s="313"/>
      <c r="E148" s="313"/>
      <c r="F148" s="313"/>
      <c r="G148" s="313"/>
      <c r="H148" s="313"/>
      <c r="I148" s="313"/>
    </row>
    <row r="149" spans="1:9">
      <c r="A149" s="313"/>
      <c r="B149" s="313"/>
      <c r="C149" s="313"/>
      <c r="D149" s="313"/>
      <c r="E149" s="313"/>
      <c r="F149" s="313"/>
      <c r="G149" s="313"/>
      <c r="H149" s="313"/>
      <c r="I149" s="313"/>
    </row>
  </sheetData>
  <sheetProtection password="CCA7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9"/>
  <sheetViews>
    <sheetView workbookViewId="0">
      <selection activeCell="P61" sqref="P61"/>
    </sheetView>
  </sheetViews>
  <sheetFormatPr defaultRowHeight="12.75"/>
  <cols>
    <col min="1" max="8" width="9.33203125" style="290"/>
    <col min="9" max="9" width="11.6640625" style="290" customWidth="1"/>
    <col min="10" max="10" width="9.33203125" style="290"/>
    <col min="11" max="11" width="12.33203125" style="290" customWidth="1"/>
    <col min="12" max="16384" width="9.33203125" style="290"/>
  </cols>
  <sheetData>
    <row r="1" spans="1:13">
      <c r="A1" s="288" t="s">
        <v>714</v>
      </c>
      <c r="B1" s="289" t="s">
        <v>715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>
      <c r="A2" s="288"/>
      <c r="B2" s="289" t="s">
        <v>751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3.5" thickBot="1">
      <c r="A3" s="289"/>
      <c r="B3" s="289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13.5" thickTop="1">
      <c r="A4" s="291" t="s">
        <v>717</v>
      </c>
      <c r="B4" s="292" t="s">
        <v>718</v>
      </c>
      <c r="C4" s="293"/>
      <c r="D4" s="293"/>
      <c r="E4" s="293"/>
      <c r="F4" s="291" t="s">
        <v>719</v>
      </c>
      <c r="G4" s="293"/>
      <c r="H4" s="293"/>
      <c r="I4" s="291" t="s">
        <v>720</v>
      </c>
      <c r="J4" s="293"/>
      <c r="K4" s="293"/>
      <c r="L4" s="293"/>
      <c r="M4" s="294"/>
    </row>
    <row r="5" spans="1:13">
      <c r="A5" s="295" t="s">
        <v>721</v>
      </c>
      <c r="B5" s="296" t="s">
        <v>722</v>
      </c>
      <c r="C5" s="296"/>
      <c r="D5" s="296" t="s">
        <v>723</v>
      </c>
      <c r="E5" s="296"/>
      <c r="F5" s="297"/>
      <c r="G5" s="296" t="s">
        <v>724</v>
      </c>
      <c r="H5" s="296"/>
      <c r="I5" s="297"/>
      <c r="J5" s="296"/>
      <c r="K5" s="296" t="s">
        <v>725</v>
      </c>
      <c r="L5" s="296"/>
      <c r="M5" s="298"/>
    </row>
    <row r="6" spans="1:13">
      <c r="A6" s="297"/>
      <c r="B6" s="296"/>
      <c r="C6" s="299" t="s">
        <v>726</v>
      </c>
      <c r="D6" s="296" t="s">
        <v>727</v>
      </c>
      <c r="E6" s="296" t="s">
        <v>728</v>
      </c>
      <c r="F6" s="297" t="s">
        <v>729</v>
      </c>
      <c r="G6" s="296" t="s">
        <v>730</v>
      </c>
      <c r="H6" s="296" t="s">
        <v>731</v>
      </c>
      <c r="I6" s="295" t="s">
        <v>732</v>
      </c>
      <c r="J6" s="296" t="s">
        <v>733</v>
      </c>
      <c r="K6" s="296" t="s">
        <v>734</v>
      </c>
      <c r="L6" s="296" t="s">
        <v>730</v>
      </c>
      <c r="M6" s="298" t="s">
        <v>731</v>
      </c>
    </row>
    <row r="7" spans="1:13">
      <c r="A7" s="295" t="s">
        <v>170</v>
      </c>
      <c r="B7" s="296" t="s">
        <v>170</v>
      </c>
      <c r="C7" s="299" t="s">
        <v>170</v>
      </c>
      <c r="D7" s="296" t="s">
        <v>170</v>
      </c>
      <c r="E7" s="296" t="s">
        <v>170</v>
      </c>
      <c r="F7" s="297" t="s">
        <v>149</v>
      </c>
      <c r="G7" s="296" t="s">
        <v>149</v>
      </c>
      <c r="H7" s="296" t="s">
        <v>149</v>
      </c>
      <c r="I7" s="295" t="s">
        <v>170</v>
      </c>
      <c r="J7" s="296" t="s">
        <v>190</v>
      </c>
      <c r="K7" s="296" t="s">
        <v>190</v>
      </c>
      <c r="L7" s="296" t="s">
        <v>190</v>
      </c>
      <c r="M7" s="298" t="s">
        <v>190</v>
      </c>
    </row>
    <row r="8" spans="1:13" ht="13.5" thickBot="1">
      <c r="A8" s="300"/>
      <c r="B8" s="301"/>
      <c r="C8" s="301"/>
      <c r="D8" s="301"/>
      <c r="E8" s="301"/>
      <c r="F8" s="300"/>
      <c r="G8" s="301"/>
      <c r="H8" s="301"/>
      <c r="I8" s="300"/>
      <c r="J8" s="301"/>
      <c r="K8" s="301"/>
      <c r="L8" s="301"/>
      <c r="M8" s="302"/>
    </row>
    <row r="9" spans="1:13" ht="13.5" thickTop="1"/>
    <row r="10" spans="1:13">
      <c r="A10" s="303">
        <v>0</v>
      </c>
      <c r="B10" s="304"/>
      <c r="C10" s="303">
        <v>1.61</v>
      </c>
      <c r="D10" s="304"/>
      <c r="E10" s="304"/>
      <c r="F10" s="304"/>
      <c r="G10" s="304"/>
      <c r="H10" s="304"/>
      <c r="I10" s="305"/>
      <c r="J10" s="304"/>
      <c r="K10" s="304"/>
      <c r="L10" s="304"/>
      <c r="M10" s="304"/>
    </row>
    <row r="11" spans="1:13">
      <c r="A11" s="306"/>
      <c r="B11" s="304">
        <f>A12-A10</f>
        <v>20</v>
      </c>
      <c r="C11" s="306"/>
      <c r="D11" s="304">
        <f>C10+C12</f>
        <v>3.39</v>
      </c>
      <c r="E11" s="304">
        <f>D11/2</f>
        <v>1.6950000000000001</v>
      </c>
      <c r="F11" s="304">
        <f>IF(E11&lt;2,E11*B11,0)</f>
        <v>33.9</v>
      </c>
      <c r="G11" s="304">
        <f>IF((AND(E11&gt;2,E11&lt;4)),B11*E11,0)</f>
        <v>0</v>
      </c>
      <c r="H11" s="304">
        <f>IF((AND(E11&gt;4,E11&lt;6)),B11*E11,0)</f>
        <v>0</v>
      </c>
      <c r="I11" s="303">
        <v>1.02</v>
      </c>
      <c r="J11" s="304">
        <f>IF(E11&lt;1,B11*E11*I11,0)</f>
        <v>0</v>
      </c>
      <c r="K11" s="304">
        <f>IF((AND(E11&gt;1,E11&lt;2.5)),B11*E11*I11,0)</f>
        <v>34.577999999999996</v>
      </c>
      <c r="L11" s="304">
        <f>IF((AND(E11&gt;2.5,E11&lt;4)),B11*E11*I11,0)</f>
        <v>0</v>
      </c>
      <c r="M11" s="304">
        <f>IF((IF(E11&gt;4,E11&lt;6)),B11*E11*I11,0)</f>
        <v>0</v>
      </c>
    </row>
    <row r="12" spans="1:13">
      <c r="A12" s="303">
        <v>20</v>
      </c>
      <c r="B12" s="304"/>
      <c r="C12" s="303">
        <v>1.78</v>
      </c>
      <c r="D12" s="304"/>
      <c r="E12" s="304"/>
      <c r="F12" s="304"/>
      <c r="G12" s="304"/>
      <c r="H12" s="304"/>
      <c r="I12" s="306"/>
      <c r="J12" s="304"/>
      <c r="K12" s="304"/>
      <c r="L12" s="304"/>
      <c r="M12" s="304"/>
    </row>
    <row r="13" spans="1:13">
      <c r="A13" s="306"/>
      <c r="B13" s="304">
        <f>A14-A12</f>
        <v>20</v>
      </c>
      <c r="C13" s="306"/>
      <c r="D13" s="304">
        <f>C12+C14</f>
        <v>3.6</v>
      </c>
      <c r="E13" s="304">
        <f>D13/2</f>
        <v>1.8</v>
      </c>
      <c r="F13" s="304">
        <f>IF(E13&lt;2,E13*B13,0)</f>
        <v>36</v>
      </c>
      <c r="G13" s="304">
        <f>IF((AND(E13&gt;2,E13&lt;4)),B13*E13,0)</f>
        <v>0</v>
      </c>
      <c r="H13" s="304">
        <f>IF((AND(E13&gt;4,E13&lt;6)),B13*E13,0)</f>
        <v>0</v>
      </c>
      <c r="I13" s="303">
        <v>1.02</v>
      </c>
      <c r="J13" s="304">
        <f>IF(E13&lt;1,B13*E13*I13,0)</f>
        <v>0</v>
      </c>
      <c r="K13" s="304">
        <f>IF((AND(E13&gt;1,E13&lt;2.5)),B13*E13*I13,0)</f>
        <v>36.72</v>
      </c>
      <c r="L13" s="304">
        <f>IF((AND(E13&gt;2.5,E13&lt;4)),B13*E13*I13,0)</f>
        <v>0</v>
      </c>
      <c r="M13" s="304">
        <f>IF((IF(E13&gt;4,E13&lt;6)),B13*E13*I13,0)</f>
        <v>0</v>
      </c>
    </row>
    <row r="14" spans="1:13">
      <c r="A14" s="303">
        <v>40</v>
      </c>
      <c r="B14" s="304"/>
      <c r="C14" s="303">
        <v>1.82</v>
      </c>
      <c r="D14" s="304"/>
      <c r="E14" s="304"/>
      <c r="F14" s="304"/>
      <c r="G14" s="304"/>
      <c r="H14" s="304"/>
      <c r="I14" s="306"/>
      <c r="J14" s="304"/>
      <c r="K14" s="304"/>
      <c r="L14" s="304"/>
      <c r="M14" s="304"/>
    </row>
    <row r="15" spans="1:13">
      <c r="A15" s="306"/>
      <c r="B15" s="304">
        <f>A16-A14</f>
        <v>20</v>
      </c>
      <c r="C15" s="306"/>
      <c r="D15" s="304">
        <f>C14+C16</f>
        <v>3.67</v>
      </c>
      <c r="E15" s="304">
        <f>D15/2</f>
        <v>1.835</v>
      </c>
      <c r="F15" s="304">
        <f>IF(E15&lt;2,E15*B15,0)</f>
        <v>36.700000000000003</v>
      </c>
      <c r="G15" s="304">
        <f>IF((AND(E15&gt;2,E15&lt;4)),B15*E15,0)</f>
        <v>0</v>
      </c>
      <c r="H15" s="304">
        <f>IF((AND(E15&gt;4,E15&lt;6)),B15*E15,0)</f>
        <v>0</v>
      </c>
      <c r="I15" s="303">
        <v>1.02</v>
      </c>
      <c r="J15" s="304">
        <f>IF(E15&lt;1,B15*E15*I15,0)</f>
        <v>0</v>
      </c>
      <c r="K15" s="304">
        <f>IF((AND(E15&gt;1,E15&lt;2.5)),B15*E15*I15,0)</f>
        <v>37.434000000000005</v>
      </c>
      <c r="L15" s="304">
        <f>IF((AND(E15&gt;2.5,E15&lt;4)),B15*E15*I15,0)</f>
        <v>0</v>
      </c>
      <c r="M15" s="304">
        <f>IF((IF(E15&gt;4,E15&lt;6)),B15*E15*I15,0)</f>
        <v>0</v>
      </c>
    </row>
    <row r="16" spans="1:13">
      <c r="A16" s="303">
        <v>60</v>
      </c>
      <c r="B16" s="304"/>
      <c r="C16" s="303">
        <v>1.85</v>
      </c>
      <c r="D16" s="304"/>
      <c r="E16" s="304"/>
      <c r="F16" s="304"/>
      <c r="G16" s="304"/>
      <c r="H16" s="304"/>
      <c r="I16" s="306"/>
      <c r="J16" s="304"/>
      <c r="K16" s="304"/>
      <c r="L16" s="304"/>
      <c r="M16" s="304"/>
    </row>
    <row r="17" spans="1:13">
      <c r="A17" s="306"/>
      <c r="B17" s="304">
        <f>A18-A16</f>
        <v>20</v>
      </c>
      <c r="C17" s="306"/>
      <c r="D17" s="304">
        <f>C16+C18</f>
        <v>3.6500000000000004</v>
      </c>
      <c r="E17" s="304">
        <f>D17/2</f>
        <v>1.8250000000000002</v>
      </c>
      <c r="F17" s="304">
        <f>IF(E17&lt;2,E17*B17,0)</f>
        <v>36.5</v>
      </c>
      <c r="G17" s="304">
        <f>IF((AND(E17&gt;2,E17&lt;4)),B17*E17,0)</f>
        <v>0</v>
      </c>
      <c r="H17" s="304">
        <f>IF((AND(E17&gt;4,E17&lt;6)),B17*E17,0)</f>
        <v>0</v>
      </c>
      <c r="I17" s="303">
        <v>1.02</v>
      </c>
      <c r="J17" s="304">
        <f>IF(E17&lt;1,B17*E17*I17,0)</f>
        <v>0</v>
      </c>
      <c r="K17" s="304">
        <f>IF((AND(E17&gt;1,E17&lt;2.5)),B17*E17*I17,0)</f>
        <v>37.230000000000004</v>
      </c>
      <c r="L17" s="304">
        <f>IF((AND(E17&gt;2.5,E17&lt;4)),B17*E17*I17,0)</f>
        <v>0</v>
      </c>
      <c r="M17" s="304">
        <f>IF((IF(E17&gt;4,E17&lt;6)),B17*E17*I17,0)</f>
        <v>0</v>
      </c>
    </row>
    <row r="18" spans="1:13">
      <c r="A18" s="303">
        <v>80</v>
      </c>
      <c r="B18" s="304"/>
      <c r="C18" s="303">
        <v>1.8</v>
      </c>
      <c r="D18" s="304"/>
      <c r="E18" s="304"/>
      <c r="F18" s="304"/>
      <c r="G18" s="304"/>
      <c r="H18" s="304"/>
      <c r="I18" s="305"/>
      <c r="J18" s="304"/>
      <c r="K18" s="304"/>
      <c r="L18" s="304"/>
      <c r="M18" s="304"/>
    </row>
    <row r="19" spans="1:13">
      <c r="A19" s="306"/>
      <c r="B19" s="304">
        <f>A20-A18</f>
        <v>20</v>
      </c>
      <c r="C19" s="306"/>
      <c r="D19" s="304">
        <f>C18+C20</f>
        <v>3.6</v>
      </c>
      <c r="E19" s="304">
        <f>D19/2</f>
        <v>1.8</v>
      </c>
      <c r="F19" s="304">
        <f>IF(E19&lt;2,E19*B19,0)</f>
        <v>36</v>
      </c>
      <c r="G19" s="304">
        <f>IF((AND(E19&gt;2,E19&lt;4)),B19*E19,0)</f>
        <v>0</v>
      </c>
      <c r="H19" s="304">
        <f>IF((AND(E19&gt;4,E19&lt;6)),B19*E19,0)</f>
        <v>0</v>
      </c>
      <c r="I19" s="303">
        <v>1.02</v>
      </c>
      <c r="J19" s="304">
        <f>IF(E19&lt;1,B19*E19*I19,0)</f>
        <v>0</v>
      </c>
      <c r="K19" s="304">
        <f>IF((AND(E19&gt;1,E19&lt;2.5)),B19*E19*I19,0)</f>
        <v>36.72</v>
      </c>
      <c r="L19" s="304">
        <f>IF((AND(E19&gt;2.5,E19&lt;4)),B19*E19*I19,0)</f>
        <v>0</v>
      </c>
      <c r="M19" s="304">
        <f>IF((IF(E19&gt;4,E19&lt;6)),B19*E19*I19,0)</f>
        <v>0</v>
      </c>
    </row>
    <row r="20" spans="1:13">
      <c r="A20" s="303">
        <v>100</v>
      </c>
      <c r="B20" s="304"/>
      <c r="C20" s="303">
        <v>1.8</v>
      </c>
      <c r="D20" s="304"/>
      <c r="E20" s="304"/>
      <c r="F20" s="304"/>
      <c r="G20" s="304"/>
      <c r="H20" s="304"/>
      <c r="I20" s="305"/>
      <c r="J20" s="304"/>
      <c r="K20" s="304"/>
      <c r="L20" s="304"/>
      <c r="M20" s="304"/>
    </row>
    <row r="21" spans="1:13">
      <c r="A21" s="306"/>
      <c r="B21" s="304">
        <f>A22-A20</f>
        <v>20</v>
      </c>
      <c r="C21" s="306"/>
      <c r="D21" s="304">
        <f>C20+C22</f>
        <v>3.6</v>
      </c>
      <c r="E21" s="304">
        <f>D21/2</f>
        <v>1.8</v>
      </c>
      <c r="F21" s="304">
        <f>IF(E21&lt;2,E21*B21,0)</f>
        <v>36</v>
      </c>
      <c r="G21" s="304">
        <f>IF((AND(E21&gt;2,E21&lt;4)),B21*E21,0)</f>
        <v>0</v>
      </c>
      <c r="H21" s="304">
        <f>IF((AND(E21&gt;4,E21&lt;6)),B21*E21,0)</f>
        <v>0</v>
      </c>
      <c r="I21" s="303">
        <v>1.02</v>
      </c>
      <c r="J21" s="304">
        <f>IF(E21&lt;1,B21*E21*I21,0)</f>
        <v>0</v>
      </c>
      <c r="K21" s="304">
        <f>IF((AND(E21&gt;1,E21&lt;2.5)),B21*E21*I21,0)</f>
        <v>36.72</v>
      </c>
      <c r="L21" s="304">
        <f>IF((AND(E21&gt;2.5,E21&lt;4)),B21*E21*I21,0)</f>
        <v>0</v>
      </c>
      <c r="M21" s="304">
        <f>IF((IF(E21&gt;4,E21&lt;6)),B21*E21*I21,0)</f>
        <v>0</v>
      </c>
    </row>
    <row r="22" spans="1:13">
      <c r="A22" s="303">
        <v>120</v>
      </c>
      <c r="B22" s="304"/>
      <c r="C22" s="303">
        <v>1.8</v>
      </c>
      <c r="D22" s="304"/>
      <c r="E22" s="304"/>
      <c r="F22" s="304"/>
      <c r="G22" s="304"/>
      <c r="H22" s="304"/>
      <c r="I22" s="306"/>
      <c r="J22" s="304"/>
      <c r="K22" s="304"/>
      <c r="L22" s="304"/>
      <c r="M22" s="304"/>
    </row>
    <row r="23" spans="1:13">
      <c r="A23" s="306"/>
      <c r="B23" s="304">
        <f>A24-A22</f>
        <v>20</v>
      </c>
      <c r="C23" s="306"/>
      <c r="D23" s="304">
        <f>C22+C24</f>
        <v>3.6</v>
      </c>
      <c r="E23" s="304">
        <f>D23/2</f>
        <v>1.8</v>
      </c>
      <c r="F23" s="304">
        <f>IF(E23&lt;2,E23*B23,0)</f>
        <v>36</v>
      </c>
      <c r="G23" s="304">
        <f>IF((AND(E23&gt;2,E23&lt;4)),B23*E23,0)</f>
        <v>0</v>
      </c>
      <c r="H23" s="304">
        <f>IF((AND(E23&gt;4,E23&lt;6)),B23*E23,0)</f>
        <v>0</v>
      </c>
      <c r="I23" s="303">
        <v>1.02</v>
      </c>
      <c r="J23" s="304">
        <f>IF(E23&lt;1,B23*E23*I23,0)</f>
        <v>0</v>
      </c>
      <c r="K23" s="304">
        <f>IF((AND(E23&gt;1,E23&lt;2.5)),B23*E23*I23,0)</f>
        <v>36.72</v>
      </c>
      <c r="L23" s="304">
        <f>IF((AND(E23&gt;2.5,E23&lt;4)),B23*E23*I23,0)</f>
        <v>0</v>
      </c>
      <c r="M23" s="304">
        <f>IF((IF(E23&gt;4,E23&lt;6)),B23*E23*I23,0)</f>
        <v>0</v>
      </c>
    </row>
    <row r="24" spans="1:13">
      <c r="A24" s="303">
        <v>140</v>
      </c>
      <c r="B24" s="304"/>
      <c r="C24" s="303">
        <v>1.8</v>
      </c>
      <c r="D24" s="304"/>
      <c r="E24" s="304"/>
      <c r="F24" s="304"/>
      <c r="G24" s="304"/>
      <c r="H24" s="304"/>
      <c r="I24" s="306"/>
      <c r="J24" s="304"/>
      <c r="K24" s="304"/>
      <c r="L24" s="304"/>
      <c r="M24" s="304"/>
    </row>
    <row r="25" spans="1:13">
      <c r="A25" s="306"/>
      <c r="B25" s="304">
        <f>A26-A24</f>
        <v>20</v>
      </c>
      <c r="C25" s="306"/>
      <c r="D25" s="304">
        <f>C24+C26</f>
        <v>3.6</v>
      </c>
      <c r="E25" s="304">
        <f>D25/2</f>
        <v>1.8</v>
      </c>
      <c r="F25" s="304">
        <f>IF(E25&lt;2,E25*B25,0)</f>
        <v>36</v>
      </c>
      <c r="G25" s="304">
        <f>IF((AND(E25&gt;2,E25&lt;4)),B25*E25,0)</f>
        <v>0</v>
      </c>
      <c r="H25" s="304">
        <f>IF((AND(E25&gt;4,E25&lt;6)),B25*E25,0)</f>
        <v>0</v>
      </c>
      <c r="I25" s="303">
        <v>1.02</v>
      </c>
      <c r="J25" s="304">
        <f>IF(E25&lt;1,B25*E25*I25,0)</f>
        <v>0</v>
      </c>
      <c r="K25" s="304">
        <f>IF((AND(E25&gt;1,E25&lt;2.5)),B25*E25*I25,0)</f>
        <v>36.72</v>
      </c>
      <c r="L25" s="304">
        <f>IF((AND(E25&gt;2.5,E25&lt;4)),B25*E25*I25,0)</f>
        <v>0</v>
      </c>
      <c r="M25" s="304">
        <f>IF((IF(E25&gt;4,E25&lt;6)),B25*E25*I25,0)</f>
        <v>0</v>
      </c>
    </row>
    <row r="26" spans="1:13">
      <c r="A26" s="303">
        <v>160</v>
      </c>
      <c r="B26" s="304"/>
      <c r="C26" s="303">
        <v>1.8</v>
      </c>
      <c r="D26" s="304"/>
      <c r="E26" s="304"/>
      <c r="F26" s="304"/>
      <c r="G26" s="304"/>
      <c r="H26" s="304"/>
      <c r="I26" s="306"/>
      <c r="J26" s="304"/>
      <c r="K26" s="304"/>
      <c r="L26" s="304"/>
      <c r="M26" s="304"/>
    </row>
    <row r="27" spans="1:13">
      <c r="A27" s="306"/>
      <c r="B27" s="304">
        <f>A28-A26</f>
        <v>20</v>
      </c>
      <c r="C27" s="306"/>
      <c r="D27" s="304">
        <f>C26+C28</f>
        <v>3.6</v>
      </c>
      <c r="E27" s="304">
        <f>D27/2</f>
        <v>1.8</v>
      </c>
      <c r="F27" s="304">
        <f>IF(E27&lt;2,E27*B27,0)</f>
        <v>36</v>
      </c>
      <c r="G27" s="304">
        <f>IF((AND(E27&gt;2,E27&lt;4)),B27*E27,0)</f>
        <v>0</v>
      </c>
      <c r="H27" s="304">
        <f>IF((AND(E27&gt;4,E27&lt;6)),B27*E27,0)</f>
        <v>0</v>
      </c>
      <c r="I27" s="303">
        <v>1.02</v>
      </c>
      <c r="J27" s="304">
        <f>IF(E27&lt;1,B27*E27*I27,0)</f>
        <v>0</v>
      </c>
      <c r="K27" s="304">
        <f>IF((AND(E27&gt;1,E27&lt;2.5)),B27*E27*I27,0)</f>
        <v>36.72</v>
      </c>
      <c r="L27" s="304">
        <f>IF((AND(E27&gt;2.5,E27&lt;4)),B27*E27*I27,0)</f>
        <v>0</v>
      </c>
      <c r="M27" s="304">
        <f>IF((IF(E27&gt;4,E27&lt;6)),B27*E27*I27,0)</f>
        <v>0</v>
      </c>
    </row>
    <row r="28" spans="1:13">
      <c r="A28" s="303">
        <v>180</v>
      </c>
      <c r="B28" s="304"/>
      <c r="C28" s="303">
        <v>1.8</v>
      </c>
      <c r="D28" s="304"/>
      <c r="E28" s="304"/>
      <c r="F28" s="304"/>
      <c r="G28" s="304"/>
      <c r="H28" s="304"/>
      <c r="I28" s="305"/>
      <c r="J28" s="304"/>
      <c r="K28" s="304"/>
      <c r="L28" s="304"/>
      <c r="M28" s="304"/>
    </row>
    <row r="29" spans="1:13">
      <c r="A29" s="306"/>
      <c r="B29" s="304">
        <f>A30-A28</f>
        <v>20</v>
      </c>
      <c r="C29" s="306"/>
      <c r="D29" s="304">
        <f>C28+C30</f>
        <v>3.62</v>
      </c>
      <c r="E29" s="304">
        <f>D29/2</f>
        <v>1.81</v>
      </c>
      <c r="F29" s="304">
        <f>IF(E29&lt;2,E29*B29,0)</f>
        <v>36.200000000000003</v>
      </c>
      <c r="G29" s="304">
        <f>IF((AND(E29&gt;2,E29&lt;4)),B29*E29,0)</f>
        <v>0</v>
      </c>
      <c r="H29" s="304">
        <f>IF((AND(E29&gt;4,E29&lt;6)),B29*E29,0)</f>
        <v>0</v>
      </c>
      <c r="I29" s="303">
        <v>1.02</v>
      </c>
      <c r="J29" s="304">
        <f>IF(E29&lt;1,B29*E29*I29,0)</f>
        <v>0</v>
      </c>
      <c r="K29" s="304">
        <f>IF((AND(E29&gt;1,E29&lt;2.5)),B29*E29*I29,0)</f>
        <v>36.924000000000007</v>
      </c>
      <c r="L29" s="304">
        <f>IF((AND(E29&gt;2.5,E29&lt;4)),B29*E29*I29,0)</f>
        <v>0</v>
      </c>
      <c r="M29" s="304">
        <f>IF((IF(E29&gt;4,E29&lt;6)),B29*E29*I29,0)</f>
        <v>0</v>
      </c>
    </row>
    <row r="30" spans="1:13">
      <c r="A30" s="303">
        <v>200</v>
      </c>
      <c r="B30" s="304"/>
      <c r="C30" s="303">
        <v>1.82</v>
      </c>
      <c r="D30" s="304"/>
      <c r="E30" s="304"/>
      <c r="F30" s="304"/>
      <c r="G30" s="304"/>
      <c r="H30" s="304"/>
      <c r="I30" s="305"/>
      <c r="J30" s="304"/>
      <c r="K30" s="304"/>
      <c r="L30" s="304"/>
      <c r="M30" s="304"/>
    </row>
    <row r="31" spans="1:13">
      <c r="A31" s="306"/>
      <c r="B31" s="304">
        <f>A32-A30</f>
        <v>20</v>
      </c>
      <c r="C31" s="306"/>
      <c r="D31" s="304">
        <f>C30+C32</f>
        <v>3.6100000000000003</v>
      </c>
      <c r="E31" s="304">
        <f>D31/2</f>
        <v>1.8050000000000002</v>
      </c>
      <c r="F31" s="304">
        <f>IF(E31&lt;2,E31*B31,0)</f>
        <v>36.1</v>
      </c>
      <c r="G31" s="304">
        <f>IF((AND(E31&gt;2,E31&lt;4)),B31*E31,0)</f>
        <v>0</v>
      </c>
      <c r="H31" s="304">
        <f>IF((AND(E31&gt;4,E31&lt;6)),B31*E31,0)</f>
        <v>0</v>
      </c>
      <c r="I31" s="303">
        <v>1.02</v>
      </c>
      <c r="J31" s="304">
        <f>IF(E31&lt;1,B31*E31*I31,0)</f>
        <v>0</v>
      </c>
      <c r="K31" s="304">
        <f>IF((AND(E31&gt;1,E31&lt;2.5)),B31*E31*I31,0)</f>
        <v>36.822000000000003</v>
      </c>
      <c r="L31" s="304">
        <f>IF((AND(E31&gt;2.5,E31&lt;4)),B31*E31*I31,0)</f>
        <v>0</v>
      </c>
      <c r="M31" s="304">
        <f>IF((IF(E31&gt;4,E31&lt;6)),B31*E31*I31,0)</f>
        <v>0</v>
      </c>
    </row>
    <row r="32" spans="1:13">
      <c r="A32" s="303">
        <v>220</v>
      </c>
      <c r="B32" s="304"/>
      <c r="C32" s="303">
        <v>1.79</v>
      </c>
      <c r="D32" s="304"/>
      <c r="E32" s="304"/>
      <c r="F32" s="304"/>
      <c r="G32" s="304"/>
      <c r="H32" s="304"/>
      <c r="I32" s="306"/>
      <c r="J32" s="304"/>
      <c r="K32" s="304"/>
      <c r="L32" s="304"/>
      <c r="M32" s="304"/>
    </row>
    <row r="33" spans="1:13">
      <c r="A33" s="306"/>
      <c r="B33" s="304">
        <f>A34-A32</f>
        <v>20</v>
      </c>
      <c r="C33" s="306"/>
      <c r="D33" s="304">
        <f>C32+C34</f>
        <v>3.55</v>
      </c>
      <c r="E33" s="304">
        <f>D33/2</f>
        <v>1.7749999999999999</v>
      </c>
      <c r="F33" s="304">
        <f>IF(E33&lt;2,E33*B33,0)</f>
        <v>35.5</v>
      </c>
      <c r="G33" s="304">
        <f>IF((AND(E33&gt;2,E33&lt;4)),B33*E33,0)</f>
        <v>0</v>
      </c>
      <c r="H33" s="304">
        <f>IF((AND(E33&gt;4,E33&lt;6)),B33*E33,0)</f>
        <v>0</v>
      </c>
      <c r="I33" s="303">
        <v>1.02</v>
      </c>
      <c r="J33" s="304">
        <f>IF(E33&lt;1,B33*E33*I33,0)</f>
        <v>0</v>
      </c>
      <c r="K33" s="304">
        <f>IF((AND(E33&gt;1,E33&lt;2.5)),B33*E33*I33,0)</f>
        <v>36.21</v>
      </c>
      <c r="L33" s="304">
        <f>IF((AND(E33&gt;2.5,E33&lt;4)),B33*E33*I33,0)</f>
        <v>0</v>
      </c>
      <c r="M33" s="304">
        <f>IF((IF(E33&gt;4,E33&lt;6)),B33*E33*I33,0)</f>
        <v>0</v>
      </c>
    </row>
    <row r="34" spans="1:13">
      <c r="A34" s="303">
        <v>240</v>
      </c>
      <c r="B34" s="304"/>
      <c r="C34" s="303">
        <v>1.76</v>
      </c>
      <c r="D34" s="304"/>
      <c r="E34" s="304"/>
      <c r="F34" s="304"/>
      <c r="G34" s="304"/>
      <c r="H34" s="304"/>
      <c r="I34" s="306"/>
      <c r="J34" s="304"/>
      <c r="K34" s="304"/>
      <c r="L34" s="304"/>
      <c r="M34" s="304"/>
    </row>
    <row r="35" spans="1:13">
      <c r="A35" s="306"/>
      <c r="B35" s="304">
        <f>A36-A34</f>
        <v>20</v>
      </c>
      <c r="C35" s="306"/>
      <c r="D35" s="304">
        <f>C34+C36</f>
        <v>3.48</v>
      </c>
      <c r="E35" s="304">
        <f>D35/2</f>
        <v>1.74</v>
      </c>
      <c r="F35" s="304">
        <f>IF(E35&lt;2,E35*B35,0)</f>
        <v>34.799999999999997</v>
      </c>
      <c r="G35" s="304">
        <f>IF((AND(E35&gt;2,E35&lt;4)),B35*E35,0)</f>
        <v>0</v>
      </c>
      <c r="H35" s="304">
        <f>IF((AND(E35&gt;4,E35&lt;6)),B35*E35,0)</f>
        <v>0</v>
      </c>
      <c r="I35" s="303">
        <v>1.02</v>
      </c>
      <c r="J35" s="304">
        <f>IF(E35&lt;1,B35*E35*I35,0)</f>
        <v>0</v>
      </c>
      <c r="K35" s="304">
        <f>IF((AND(E35&gt;1,E35&lt;2.5)),B35*E35*I35,0)</f>
        <v>35.495999999999995</v>
      </c>
      <c r="L35" s="304">
        <f>IF((AND(E35&gt;2.5,E35&lt;4)),B35*E35*I35,0)</f>
        <v>0</v>
      </c>
      <c r="M35" s="304">
        <f>IF((IF(E35&gt;4,E35&lt;6)),B35*E35*I35,0)</f>
        <v>0</v>
      </c>
    </row>
    <row r="36" spans="1:13">
      <c r="A36" s="303">
        <v>260</v>
      </c>
      <c r="B36" s="304"/>
      <c r="C36" s="303">
        <v>1.72</v>
      </c>
      <c r="D36" s="304"/>
      <c r="E36" s="304"/>
      <c r="F36" s="304"/>
      <c r="G36" s="304"/>
      <c r="H36" s="304"/>
      <c r="I36" s="306"/>
      <c r="J36" s="304"/>
      <c r="K36" s="304"/>
      <c r="L36" s="304"/>
      <c r="M36" s="304"/>
    </row>
    <row r="37" spans="1:13">
      <c r="A37" s="306"/>
      <c r="B37" s="304">
        <f>A38-A36</f>
        <v>20</v>
      </c>
      <c r="C37" s="306"/>
      <c r="D37" s="304">
        <f>C36+C38</f>
        <v>3.58</v>
      </c>
      <c r="E37" s="304">
        <f>D37/2</f>
        <v>1.79</v>
      </c>
      <c r="F37" s="304">
        <f>IF(E37&lt;2,E37*B37,0)</f>
        <v>35.799999999999997</v>
      </c>
      <c r="G37" s="304">
        <f>IF((AND(E37&gt;2,E37&lt;4)),B37*E37,0)</f>
        <v>0</v>
      </c>
      <c r="H37" s="304">
        <f>IF((AND(E37&gt;4,E37&lt;6)),B37*E37,0)</f>
        <v>0</v>
      </c>
      <c r="I37" s="303">
        <v>1.02</v>
      </c>
      <c r="J37" s="304">
        <f>IF(E37&lt;1,B37*E37*I37,0)</f>
        <v>0</v>
      </c>
      <c r="K37" s="304">
        <f>IF((AND(E37&gt;1,E37&lt;2.5)),B37*E37*I37,0)</f>
        <v>36.515999999999998</v>
      </c>
      <c r="L37" s="304">
        <f>IF((AND(E37&gt;2.5,E37&lt;4)),B37*E37*I37,0)</f>
        <v>0</v>
      </c>
      <c r="M37" s="304">
        <f>IF((IF(E37&gt;4,E37&lt;6)),B37*E37*I37,0)</f>
        <v>0</v>
      </c>
    </row>
    <row r="38" spans="1:13">
      <c r="A38" s="303">
        <v>280</v>
      </c>
      <c r="B38" s="304"/>
      <c r="C38" s="303">
        <v>1.86</v>
      </c>
      <c r="D38" s="304"/>
      <c r="E38" s="304"/>
      <c r="F38" s="304"/>
      <c r="G38" s="304"/>
      <c r="H38" s="304"/>
      <c r="I38" s="305"/>
      <c r="J38" s="304"/>
      <c r="K38" s="304"/>
      <c r="L38" s="304"/>
      <c r="M38" s="304"/>
    </row>
    <row r="39" spans="1:13">
      <c r="A39" s="306"/>
      <c r="B39" s="304">
        <f>A40-A38</f>
        <v>20</v>
      </c>
      <c r="C39" s="306"/>
      <c r="D39" s="304">
        <f>C38+C40</f>
        <v>3.83</v>
      </c>
      <c r="E39" s="304">
        <f>D39/2</f>
        <v>1.915</v>
      </c>
      <c r="F39" s="304">
        <f>IF(E39&lt;2,E39*B39,0)</f>
        <v>38.299999999999997</v>
      </c>
      <c r="G39" s="304">
        <f>IF((AND(E39&gt;2,E39&lt;4)),B39*E39,0)</f>
        <v>0</v>
      </c>
      <c r="H39" s="304">
        <f>IF((AND(E39&gt;4,E39&lt;6)),B39*E39,0)</f>
        <v>0</v>
      </c>
      <c r="I39" s="303">
        <v>1.02</v>
      </c>
      <c r="J39" s="304">
        <f>IF(E39&lt;1,B39*E39*I39,0)</f>
        <v>0</v>
      </c>
      <c r="K39" s="304">
        <f>IF((AND(E39&gt;1,E39&lt;2.5)),B39*E39*I39,0)</f>
        <v>39.065999999999995</v>
      </c>
      <c r="L39" s="304">
        <f>IF((AND(E39&gt;2.5,E39&lt;4)),B39*E39*I39,0)</f>
        <v>0</v>
      </c>
      <c r="M39" s="304">
        <f>IF((IF(E39&gt;4,E39&lt;6)),B39*E39*I39,0)</f>
        <v>0</v>
      </c>
    </row>
    <row r="40" spans="1:13">
      <c r="A40" s="303">
        <v>300</v>
      </c>
      <c r="B40" s="304"/>
      <c r="C40" s="303">
        <v>1.97</v>
      </c>
      <c r="D40" s="304"/>
      <c r="E40" s="304"/>
      <c r="F40" s="304"/>
      <c r="G40" s="304"/>
      <c r="H40" s="304"/>
      <c r="I40" s="305"/>
      <c r="J40" s="304"/>
      <c r="K40" s="304"/>
      <c r="L40" s="304"/>
      <c r="M40" s="304"/>
    </row>
    <row r="41" spans="1:13">
      <c r="A41" s="306"/>
      <c r="B41" s="304">
        <f>A42-A40</f>
        <v>20</v>
      </c>
      <c r="C41" s="306"/>
      <c r="D41" s="304">
        <f>C40+C42</f>
        <v>3.88</v>
      </c>
      <c r="E41" s="304">
        <f>D41/2</f>
        <v>1.94</v>
      </c>
      <c r="F41" s="304">
        <f>IF(E41&lt;2,E41*B41,0)</f>
        <v>38.799999999999997</v>
      </c>
      <c r="G41" s="304">
        <f>IF((AND(E41&gt;2,E41&lt;4)),B41*E41,0)</f>
        <v>0</v>
      </c>
      <c r="H41" s="304">
        <f>IF((AND(E41&gt;4,E41&lt;6)),B41*E41,0)</f>
        <v>0</v>
      </c>
      <c r="I41" s="303">
        <v>1.02</v>
      </c>
      <c r="J41" s="304">
        <f>IF(E41&lt;1,B41*E41*I41,0)</f>
        <v>0</v>
      </c>
      <c r="K41" s="304">
        <f>IF((AND(E41&gt;1,E41&lt;2.5)),B41*E41*I41,0)</f>
        <v>39.576000000000001</v>
      </c>
      <c r="L41" s="304">
        <f>IF((AND(E41&gt;2.5,E41&lt;4)),B41*E41*I41,0)</f>
        <v>0</v>
      </c>
      <c r="M41" s="304">
        <f>IF((IF(E41&gt;4,E41&lt;6)),B41*E41*I41,0)</f>
        <v>0</v>
      </c>
    </row>
    <row r="42" spans="1:13">
      <c r="A42" s="303">
        <v>320</v>
      </c>
      <c r="B42" s="304"/>
      <c r="C42" s="303">
        <v>1.91</v>
      </c>
      <c r="D42" s="304"/>
      <c r="E42" s="304"/>
      <c r="F42" s="304"/>
      <c r="G42" s="304"/>
      <c r="H42" s="304"/>
      <c r="I42" s="306"/>
      <c r="J42" s="304"/>
      <c r="K42" s="304"/>
      <c r="L42" s="304"/>
      <c r="M42" s="304"/>
    </row>
    <row r="43" spans="1:13">
      <c r="A43" s="306"/>
      <c r="B43" s="304">
        <f>A44-A42</f>
        <v>20</v>
      </c>
      <c r="C43" s="306"/>
      <c r="D43" s="304">
        <f>C42+C44</f>
        <v>3.77</v>
      </c>
      <c r="E43" s="304">
        <f>D43/2</f>
        <v>1.885</v>
      </c>
      <c r="F43" s="304">
        <f>IF(E43&lt;2,E43*B43,0)</f>
        <v>37.700000000000003</v>
      </c>
      <c r="G43" s="304">
        <f>IF((AND(E43&gt;2,E43&lt;4)),B43*E43,0)</f>
        <v>0</v>
      </c>
      <c r="H43" s="304">
        <f>IF((AND(E43&gt;4,E43&lt;6)),B43*E43,0)</f>
        <v>0</v>
      </c>
      <c r="I43" s="303">
        <v>1.02</v>
      </c>
      <c r="J43" s="304">
        <f>IF(E43&lt;1,B43*E43*I43,0)</f>
        <v>0</v>
      </c>
      <c r="K43" s="304">
        <f>IF((AND(E43&gt;1,E43&lt;2.5)),B43*E43*I43,0)</f>
        <v>38.454000000000001</v>
      </c>
      <c r="L43" s="304">
        <f>IF((AND(E43&gt;2.5,E43&lt;4)),B43*E43*I43,0)</f>
        <v>0</v>
      </c>
      <c r="M43" s="304">
        <f>IF((IF(E43&gt;4,E43&lt;6)),B43*E43*I43,0)</f>
        <v>0</v>
      </c>
    </row>
    <row r="44" spans="1:13">
      <c r="A44" s="303">
        <v>340</v>
      </c>
      <c r="B44" s="304"/>
      <c r="C44" s="303">
        <v>1.86</v>
      </c>
      <c r="D44" s="304"/>
      <c r="E44" s="304"/>
      <c r="F44" s="304"/>
      <c r="G44" s="304"/>
      <c r="H44" s="304"/>
      <c r="I44" s="306"/>
      <c r="J44" s="304"/>
      <c r="K44" s="304"/>
      <c r="L44" s="304"/>
      <c r="M44" s="304"/>
    </row>
    <row r="45" spans="1:13">
      <c r="A45" s="306"/>
      <c r="B45" s="304">
        <f>A46-A44</f>
        <v>20</v>
      </c>
      <c r="C45" s="306"/>
      <c r="D45" s="304">
        <f>C44+C46</f>
        <v>3.66</v>
      </c>
      <c r="E45" s="304">
        <f>D45/2</f>
        <v>1.83</v>
      </c>
      <c r="F45" s="304">
        <f>IF(E45&lt;2,E45*B45,0)</f>
        <v>36.6</v>
      </c>
      <c r="G45" s="304">
        <f>IF((AND(E45&gt;2,E45&lt;4)),B45*E45,0)</f>
        <v>0</v>
      </c>
      <c r="H45" s="304">
        <f>IF((AND(E45&gt;4,E45&lt;6)),B45*E45,0)</f>
        <v>0</v>
      </c>
      <c r="I45" s="303">
        <v>1.02</v>
      </c>
      <c r="J45" s="304">
        <f>IF(E45&lt;1,B45*E45*I45,0)</f>
        <v>0</v>
      </c>
      <c r="K45" s="304">
        <f>IF((AND(E45&gt;1,E45&lt;2.5)),B45*E45*I45,0)</f>
        <v>37.332000000000001</v>
      </c>
      <c r="L45" s="304">
        <f>IF((AND(E45&gt;2.5,E45&lt;4)),B45*E45*I45,0)</f>
        <v>0</v>
      </c>
      <c r="M45" s="304">
        <f>IF((IF(E45&gt;4,E45&lt;6)),B45*E45*I45,0)</f>
        <v>0</v>
      </c>
    </row>
    <row r="46" spans="1:13">
      <c r="A46" s="303">
        <v>360</v>
      </c>
      <c r="B46" s="304"/>
      <c r="C46" s="303">
        <v>1.8</v>
      </c>
      <c r="D46" s="304"/>
      <c r="E46" s="304"/>
      <c r="F46" s="304"/>
      <c r="G46" s="304"/>
      <c r="H46" s="304"/>
      <c r="I46" s="306"/>
      <c r="J46" s="304"/>
      <c r="K46" s="304"/>
      <c r="L46" s="304"/>
      <c r="M46" s="304"/>
    </row>
    <row r="47" spans="1:13">
      <c r="A47" s="306"/>
      <c r="B47" s="304">
        <f>A48-A46</f>
        <v>20</v>
      </c>
      <c r="C47" s="306"/>
      <c r="D47" s="304">
        <f>C46+C48</f>
        <v>3.6</v>
      </c>
      <c r="E47" s="304">
        <f>D47/2</f>
        <v>1.8</v>
      </c>
      <c r="F47" s="304">
        <f>IF(E47&lt;2,E47*B47,0)</f>
        <v>36</v>
      </c>
      <c r="G47" s="304">
        <f>IF((AND(E47&gt;2,E47&lt;4)),B47*E47,0)</f>
        <v>0</v>
      </c>
      <c r="H47" s="304">
        <f>IF((AND(E47&gt;4,E47&lt;6)),B47*E47,0)</f>
        <v>0</v>
      </c>
      <c r="I47" s="303">
        <v>1.02</v>
      </c>
      <c r="J47" s="304">
        <f>IF(E47&lt;1,B47*E47*I47,0)</f>
        <v>0</v>
      </c>
      <c r="K47" s="304">
        <f>IF((AND(E47&gt;1,E47&lt;2.5)),B47*E47*I47,0)</f>
        <v>36.72</v>
      </c>
      <c r="L47" s="304">
        <f>IF((AND(E47&gt;2.5,E47&lt;4)),B47*E47*I47,0)</f>
        <v>0</v>
      </c>
      <c r="M47" s="304">
        <f>IF((IF(E47&gt;4,E47&lt;6)),B47*E47*I47,0)</f>
        <v>0</v>
      </c>
    </row>
    <row r="48" spans="1:13">
      <c r="A48" s="303">
        <v>380</v>
      </c>
      <c r="B48" s="304"/>
      <c r="C48" s="303">
        <v>1.8</v>
      </c>
      <c r="D48" s="304"/>
      <c r="E48" s="304"/>
      <c r="F48" s="304"/>
      <c r="G48" s="304"/>
      <c r="H48" s="304"/>
      <c r="I48" s="306"/>
      <c r="J48" s="304"/>
      <c r="K48" s="304"/>
      <c r="L48" s="304"/>
      <c r="M48" s="304"/>
    </row>
    <row r="49" spans="1:13">
      <c r="A49" s="306"/>
      <c r="B49" s="304">
        <f>A50-A48</f>
        <v>20</v>
      </c>
      <c r="C49" s="306"/>
      <c r="D49" s="304">
        <f>C48+C50</f>
        <v>3.6</v>
      </c>
      <c r="E49" s="304">
        <f>D49/2</f>
        <v>1.8</v>
      </c>
      <c r="F49" s="304">
        <f>IF(E49&lt;2,E49*B49,0)</f>
        <v>36</v>
      </c>
      <c r="G49" s="304">
        <f>IF((AND(E49&gt;2,E49&lt;4)),B49*E49,0)</f>
        <v>0</v>
      </c>
      <c r="H49" s="304">
        <f>IF((AND(E49&gt;4,E49&lt;6)),B49*E49,0)</f>
        <v>0</v>
      </c>
      <c r="I49" s="303">
        <v>1.02</v>
      </c>
      <c r="J49" s="304">
        <f>IF(E49&lt;1,B49*E49*I49,0)</f>
        <v>0</v>
      </c>
      <c r="K49" s="304">
        <f>IF((AND(E49&gt;1,E49&lt;2.5)),B49*E49*I49,0)</f>
        <v>36.72</v>
      </c>
      <c r="L49" s="304">
        <f>IF((AND(E49&gt;2.5,E49&lt;4)),B49*E49*I49,0)</f>
        <v>0</v>
      </c>
      <c r="M49" s="304">
        <f>IF((IF(E49&gt;4,E49&lt;6)),B49*E49*I49,0)</f>
        <v>0</v>
      </c>
    </row>
    <row r="50" spans="1:13">
      <c r="A50" s="303">
        <v>400</v>
      </c>
      <c r="B50" s="304"/>
      <c r="C50" s="303">
        <v>1.8</v>
      </c>
      <c r="D50" s="304"/>
      <c r="E50" s="304"/>
      <c r="F50" s="304"/>
      <c r="G50" s="304"/>
      <c r="H50" s="304"/>
      <c r="I50" s="305"/>
      <c r="J50" s="304"/>
      <c r="K50" s="304"/>
      <c r="L50" s="304"/>
      <c r="M50" s="304"/>
    </row>
    <row r="51" spans="1:13">
      <c r="A51" s="306"/>
      <c r="B51" s="304">
        <f>A52-A50</f>
        <v>20</v>
      </c>
      <c r="C51" s="306"/>
      <c r="D51" s="304">
        <f>C50+C52</f>
        <v>3.6</v>
      </c>
      <c r="E51" s="304">
        <f>D51/2</f>
        <v>1.8</v>
      </c>
      <c r="F51" s="304">
        <f>IF(E51&lt;2,E51*B51,0)</f>
        <v>36</v>
      </c>
      <c r="G51" s="304">
        <f>IF((AND(E51&gt;2,E51&lt;4)),B51*E51,0)</f>
        <v>0</v>
      </c>
      <c r="H51" s="304">
        <f>IF((AND(E51&gt;4,E51&lt;6)),B51*E51,0)</f>
        <v>0</v>
      </c>
      <c r="I51" s="303">
        <v>1.02</v>
      </c>
      <c r="J51" s="304">
        <f>IF(E51&lt;1,B51*E51*I51,0)</f>
        <v>0</v>
      </c>
      <c r="K51" s="304">
        <f>IF((AND(E51&gt;1,E51&lt;2.5)),B51*E51*I51,0)</f>
        <v>36.72</v>
      </c>
      <c r="L51" s="304">
        <f>IF((AND(E51&gt;2.5,E51&lt;4)),B51*E51*I51,0)</f>
        <v>0</v>
      </c>
      <c r="M51" s="304">
        <f>IF((IF(E51&gt;4,E51&lt;6)),B51*E51*I51,0)</f>
        <v>0</v>
      </c>
    </row>
    <row r="52" spans="1:13">
      <c r="A52" s="303">
        <v>420</v>
      </c>
      <c r="B52" s="304"/>
      <c r="C52" s="303">
        <v>1.8</v>
      </c>
      <c r="D52" s="304"/>
      <c r="E52" s="304"/>
      <c r="F52" s="304"/>
      <c r="G52" s="304"/>
      <c r="H52" s="304"/>
      <c r="I52" s="305"/>
      <c r="J52" s="304"/>
      <c r="K52" s="304"/>
      <c r="L52" s="304"/>
      <c r="M52" s="304"/>
    </row>
    <row r="53" spans="1:13">
      <c r="A53" s="306"/>
      <c r="B53" s="304">
        <f>A54-A52</f>
        <v>20</v>
      </c>
      <c r="C53" s="306"/>
      <c r="D53" s="304">
        <f>C52+C54</f>
        <v>3.6</v>
      </c>
      <c r="E53" s="304">
        <f>D53/2</f>
        <v>1.8</v>
      </c>
      <c r="F53" s="304">
        <f>IF(E53&lt;2,E53*B53,0)</f>
        <v>36</v>
      </c>
      <c r="G53" s="304">
        <f>IF((AND(E53&gt;2,E53&lt;4)),B53*E53,0)</f>
        <v>0</v>
      </c>
      <c r="H53" s="304">
        <f>IF((AND(E53&gt;4,E53&lt;6)),B53*E53,0)</f>
        <v>0</v>
      </c>
      <c r="I53" s="303">
        <v>1.02</v>
      </c>
      <c r="J53" s="304">
        <f>IF(E53&lt;1,B53*E53*I53,0)</f>
        <v>0</v>
      </c>
      <c r="K53" s="304">
        <f>IF((AND(E53&gt;1,E53&lt;2.5)),B53*E53*I53,0)</f>
        <v>36.72</v>
      </c>
      <c r="L53" s="304">
        <f>IF((AND(E53&gt;2.5,E53&lt;4)),B53*E53*I53,0)</f>
        <v>0</v>
      </c>
      <c r="M53" s="304">
        <f>IF((IF(E53&gt;4,E53&lt;6)),B53*E53*I53,0)</f>
        <v>0</v>
      </c>
    </row>
    <row r="54" spans="1:13">
      <c r="A54" s="303">
        <v>440</v>
      </c>
      <c r="B54" s="304"/>
      <c r="C54" s="303">
        <v>1.8</v>
      </c>
      <c r="D54" s="304"/>
      <c r="E54" s="304"/>
      <c r="F54" s="304"/>
      <c r="G54" s="304"/>
      <c r="H54" s="304"/>
      <c r="I54" s="306"/>
      <c r="J54" s="304"/>
      <c r="K54" s="304"/>
      <c r="L54" s="304"/>
      <c r="M54" s="304"/>
    </row>
    <row r="55" spans="1:13">
      <c r="A55" s="306"/>
      <c r="B55" s="304">
        <f>A56-A54</f>
        <v>20</v>
      </c>
      <c r="C55" s="306"/>
      <c r="D55" s="304">
        <f>C54+C56</f>
        <v>3.6</v>
      </c>
      <c r="E55" s="304">
        <f>D55/2</f>
        <v>1.8</v>
      </c>
      <c r="F55" s="304">
        <f>IF(E55&lt;2,E55*B55,0)</f>
        <v>36</v>
      </c>
      <c r="G55" s="304">
        <f>IF((AND(E55&gt;2,E55&lt;4)),B55*E55,0)</f>
        <v>0</v>
      </c>
      <c r="H55" s="304">
        <f>IF((AND(E55&gt;4,E55&lt;6)),B55*E55,0)</f>
        <v>0</v>
      </c>
      <c r="I55" s="303">
        <v>1.02</v>
      </c>
      <c r="J55" s="304">
        <f>IF(E55&lt;1,B55*E55*I55,0)</f>
        <v>0</v>
      </c>
      <c r="K55" s="304">
        <f>IF((AND(E55&gt;1,E55&lt;2.5)),B55*E55*I55,0)</f>
        <v>36.72</v>
      </c>
      <c r="L55" s="304">
        <f>IF((AND(E55&gt;2.5,E55&lt;4)),B55*E55*I55,0)</f>
        <v>0</v>
      </c>
      <c r="M55" s="304">
        <f>IF((IF(E55&gt;4,E55&lt;6)),B55*E55*I55,0)</f>
        <v>0</v>
      </c>
    </row>
    <row r="56" spans="1:13">
      <c r="A56" s="303">
        <v>460</v>
      </c>
      <c r="B56" s="304"/>
      <c r="C56" s="303">
        <v>1.8</v>
      </c>
      <c r="D56" s="304"/>
      <c r="E56" s="304"/>
      <c r="F56" s="304"/>
      <c r="G56" s="304"/>
      <c r="H56" s="304"/>
      <c r="I56" s="306"/>
      <c r="J56" s="304"/>
      <c r="K56" s="304"/>
      <c r="L56" s="304"/>
      <c r="M56" s="304"/>
    </row>
    <row r="57" spans="1:13">
      <c r="A57" s="306"/>
      <c r="B57" s="304">
        <f>A58-A56</f>
        <v>20</v>
      </c>
      <c r="C57" s="306"/>
      <c r="D57" s="304">
        <f>C56+C58</f>
        <v>3.6</v>
      </c>
      <c r="E57" s="304">
        <f>D57/2</f>
        <v>1.8</v>
      </c>
      <c r="F57" s="304">
        <f>IF(E57&lt;2,E57*B57,0)</f>
        <v>36</v>
      </c>
      <c r="G57" s="304">
        <f>IF((AND(E57&gt;2,E57&lt;4)),B57*E57,0)</f>
        <v>0</v>
      </c>
      <c r="H57" s="304">
        <f>IF((AND(E57&gt;4,E57&lt;6)),B57*E57,0)</f>
        <v>0</v>
      </c>
      <c r="I57" s="303">
        <v>1.02</v>
      </c>
      <c r="J57" s="304">
        <f>IF(E57&lt;1,B57*E57*I57,0)</f>
        <v>0</v>
      </c>
      <c r="K57" s="304">
        <f>IF((AND(E57&gt;1,E57&lt;2.5)),B57*E57*I57,0)</f>
        <v>36.72</v>
      </c>
      <c r="L57" s="304">
        <f>IF((AND(E57&gt;2.5,E57&lt;4)),B57*E57*I57,0)</f>
        <v>0</v>
      </c>
      <c r="M57" s="304">
        <f>IF((IF(E57&gt;4,E57&lt;6)),B57*E57*I57,0)</f>
        <v>0</v>
      </c>
    </row>
    <row r="58" spans="1:13">
      <c r="A58" s="303">
        <v>480</v>
      </c>
      <c r="B58" s="304"/>
      <c r="C58" s="303">
        <v>1.8</v>
      </c>
      <c r="D58" s="304"/>
      <c r="E58" s="304"/>
      <c r="F58" s="304"/>
      <c r="G58" s="304"/>
      <c r="H58" s="304"/>
      <c r="I58" s="306"/>
      <c r="J58" s="304"/>
      <c r="K58" s="304"/>
      <c r="L58" s="304"/>
      <c r="M58" s="304"/>
    </row>
    <row r="59" spans="1:13">
      <c r="A59" s="306"/>
      <c r="B59" s="304">
        <f>A60-A58</f>
        <v>20</v>
      </c>
      <c r="C59" s="306"/>
      <c r="D59" s="304">
        <f>C58+C60</f>
        <v>3.6</v>
      </c>
      <c r="E59" s="304">
        <f>D59/2</f>
        <v>1.8</v>
      </c>
      <c r="F59" s="304">
        <f>IF(E59&lt;2,E59*B59,0)</f>
        <v>36</v>
      </c>
      <c r="G59" s="304">
        <f>IF((AND(E59&gt;2,E59&lt;4)),B59*E59,0)</f>
        <v>0</v>
      </c>
      <c r="H59" s="304">
        <f>IF((AND(E59&gt;4,E59&lt;6)),B59*E59,0)</f>
        <v>0</v>
      </c>
      <c r="I59" s="303">
        <v>1.02</v>
      </c>
      <c r="J59" s="304">
        <f>IF(E59&lt;1,B59*E59*I59,0)</f>
        <v>0</v>
      </c>
      <c r="K59" s="304">
        <f>IF((AND(E59&gt;1,E59&lt;2.5)),B59*E59*I59,0)</f>
        <v>36.72</v>
      </c>
      <c r="L59" s="304">
        <f>IF((AND(E59&gt;2.5,E59&lt;4)),B59*E59*I59,0)</f>
        <v>0</v>
      </c>
      <c r="M59" s="304">
        <f>IF((IF(E59&gt;4,E59&lt;6)),B59*E59*I59,0)</f>
        <v>0</v>
      </c>
    </row>
    <row r="60" spans="1:13">
      <c r="A60" s="303">
        <v>500</v>
      </c>
      <c r="B60" s="304"/>
      <c r="C60" s="303">
        <v>1.8</v>
      </c>
      <c r="D60" s="304"/>
      <c r="E60" s="304"/>
      <c r="F60" s="304"/>
      <c r="G60" s="304"/>
      <c r="H60" s="304"/>
      <c r="I60" s="305"/>
      <c r="J60" s="304"/>
      <c r="K60" s="304"/>
      <c r="L60" s="304"/>
      <c r="M60" s="304"/>
    </row>
    <row r="61" spans="1:13">
      <c r="A61" s="306"/>
      <c r="B61" s="304">
        <f>A62-A60</f>
        <v>20</v>
      </c>
      <c r="C61" s="306"/>
      <c r="D61" s="304">
        <f>C60+C62</f>
        <v>3.6</v>
      </c>
      <c r="E61" s="304">
        <f>D61/2</f>
        <v>1.8</v>
      </c>
      <c r="F61" s="304">
        <f>IF(E61&lt;2,E61*B61,0)</f>
        <v>36</v>
      </c>
      <c r="G61" s="304">
        <f>IF((AND(E61&gt;2,E61&lt;4)),B61*E61,0)</f>
        <v>0</v>
      </c>
      <c r="H61" s="304">
        <f>IF((AND(E61&gt;4,E61&lt;6)),B61*E61,0)</f>
        <v>0</v>
      </c>
      <c r="I61" s="303">
        <v>1.02</v>
      </c>
      <c r="J61" s="304">
        <f>IF(E61&lt;1,B61*E61*I61,0)</f>
        <v>0</v>
      </c>
      <c r="K61" s="304">
        <f>IF((AND(E61&gt;1,E61&lt;2.5)),B61*E61*I61,0)</f>
        <v>36.72</v>
      </c>
      <c r="L61" s="304">
        <f>IF((AND(E61&gt;2.5,E61&lt;4)),B61*E61*I61,0)</f>
        <v>0</v>
      </c>
      <c r="M61" s="304">
        <f>IF((IF(E61&gt;4,E61&lt;6)),B61*E61*I61,0)</f>
        <v>0</v>
      </c>
    </row>
    <row r="62" spans="1:13">
      <c r="A62" s="303">
        <v>520</v>
      </c>
      <c r="B62" s="304"/>
      <c r="C62" s="303">
        <v>1.8</v>
      </c>
      <c r="D62" s="304"/>
      <c r="E62" s="304"/>
      <c r="F62" s="304"/>
      <c r="G62" s="304"/>
      <c r="H62" s="304"/>
      <c r="I62" s="305"/>
      <c r="J62" s="304"/>
      <c r="K62" s="304"/>
      <c r="L62" s="304"/>
      <c r="M62" s="304"/>
    </row>
    <row r="63" spans="1:13">
      <c r="A63" s="306"/>
      <c r="B63" s="304">
        <f>A64-A62</f>
        <v>20</v>
      </c>
      <c r="C63" s="306"/>
      <c r="D63" s="304">
        <f>C62+C64</f>
        <v>3.6</v>
      </c>
      <c r="E63" s="304">
        <f>D63/2</f>
        <v>1.8</v>
      </c>
      <c r="F63" s="304">
        <f>IF(E63&lt;2,E63*B63,0)</f>
        <v>36</v>
      </c>
      <c r="G63" s="304">
        <f>IF((AND(E63&gt;2,E63&lt;4)),B63*E63,0)</f>
        <v>0</v>
      </c>
      <c r="H63" s="304">
        <f>IF((AND(E63&gt;4,E63&lt;6)),B63*E63,0)</f>
        <v>0</v>
      </c>
      <c r="I63" s="303">
        <v>1.02</v>
      </c>
      <c r="J63" s="304">
        <f>IF(E63&lt;1,B63*E63*I63,0)</f>
        <v>0</v>
      </c>
      <c r="K63" s="304">
        <f>IF((AND(E63&gt;1,E63&lt;2.5)),B63*E63*I63,0)</f>
        <v>36.72</v>
      </c>
      <c r="L63" s="304">
        <f>IF((AND(E63&gt;2.5,E63&lt;4)),B63*E63*I63,0)</f>
        <v>0</v>
      </c>
      <c r="M63" s="304">
        <f>IF((IF(E63&gt;4,E63&lt;6)),B63*E63*I63,0)</f>
        <v>0</v>
      </c>
    </row>
    <row r="64" spans="1:13">
      <c r="A64" s="303">
        <v>540</v>
      </c>
      <c r="B64" s="304"/>
      <c r="C64" s="303">
        <v>1.8</v>
      </c>
      <c r="D64" s="304"/>
      <c r="E64" s="304"/>
      <c r="F64" s="304"/>
      <c r="G64" s="304"/>
      <c r="H64" s="304"/>
      <c r="I64" s="306"/>
      <c r="J64" s="304"/>
      <c r="K64" s="304"/>
      <c r="L64" s="304"/>
      <c r="M64" s="304"/>
    </row>
    <row r="65" spans="1:14">
      <c r="A65" s="306"/>
      <c r="B65" s="304">
        <f>A66-A64</f>
        <v>20</v>
      </c>
      <c r="C65" s="306"/>
      <c r="D65" s="304">
        <f>C64+C66</f>
        <v>3.8200000000000003</v>
      </c>
      <c r="E65" s="304">
        <f>D65/2</f>
        <v>1.9100000000000001</v>
      </c>
      <c r="F65" s="304">
        <f>IF(E65&lt;2,E65*B65,0)</f>
        <v>38.200000000000003</v>
      </c>
      <c r="G65" s="304">
        <f>IF((AND(E65&gt;2,E65&lt;4)),B65*E65,0)</f>
        <v>0</v>
      </c>
      <c r="H65" s="304">
        <f>IF((AND(E65&gt;4,E65&lt;6)),B65*E65,0)</f>
        <v>0</v>
      </c>
      <c r="I65" s="303">
        <v>1.02</v>
      </c>
      <c r="J65" s="304">
        <f>IF(E65&lt;1,B65*E65*I65,0)</f>
        <v>0</v>
      </c>
      <c r="K65" s="304">
        <f>IF((AND(E65&gt;1,E65&lt;2.5)),B65*E65*I65,0)</f>
        <v>38.964000000000006</v>
      </c>
      <c r="L65" s="304">
        <f>IF((AND(E65&gt;2.5,E65&lt;4)),B65*E65*I65,0)</f>
        <v>0</v>
      </c>
      <c r="M65" s="304">
        <f>IF((IF(E65&gt;4,E65&lt;6)),B65*E65*I65,0)</f>
        <v>0</v>
      </c>
    </row>
    <row r="66" spans="1:14">
      <c r="A66" s="303">
        <v>560</v>
      </c>
      <c r="B66" s="304"/>
      <c r="C66" s="303">
        <v>2.02</v>
      </c>
      <c r="D66" s="304"/>
      <c r="E66" s="304"/>
      <c r="F66" s="304"/>
      <c r="G66" s="304"/>
      <c r="H66" s="304"/>
      <c r="I66" s="306"/>
      <c r="J66" s="304"/>
      <c r="K66" s="304"/>
      <c r="L66" s="304"/>
      <c r="M66" s="304"/>
    </row>
    <row r="67" spans="1:14">
      <c r="A67" s="306"/>
      <c r="B67" s="304">
        <f>A68-A66</f>
        <v>12.299999999999955</v>
      </c>
      <c r="C67" s="306"/>
      <c r="D67" s="304">
        <f>C66+C68</f>
        <v>4.3900000000000006</v>
      </c>
      <c r="E67" s="304">
        <f>D67/2</f>
        <v>2.1950000000000003</v>
      </c>
      <c r="F67" s="304">
        <f>IF(E67&lt;2,E67*B67,0)</f>
        <v>0</v>
      </c>
      <c r="G67" s="304">
        <f>IF((AND(E67&gt;2,E67&lt;4)),B67*E67,0)</f>
        <v>26.998499999999904</v>
      </c>
      <c r="H67" s="304">
        <f>IF((AND(E67&gt;4,E67&lt;6)),B67*E67,0)</f>
        <v>0</v>
      </c>
      <c r="I67" s="303">
        <v>1.02</v>
      </c>
      <c r="J67" s="304">
        <f>IF(E67&lt;1,B67*E67*I67,0)</f>
        <v>0</v>
      </c>
      <c r="K67" s="304">
        <f>IF((AND(E67&gt;1,E67&lt;2.5)),B67*E67*I67,0)</f>
        <v>27.538469999999904</v>
      </c>
      <c r="L67" s="304">
        <f>IF((AND(E67&gt;2.5,E67&lt;4)),B67*E67*I67,0)</f>
        <v>0</v>
      </c>
      <c r="M67" s="304">
        <f>IF((IF(E67&gt;4,E67&lt;6)),B67*E67*I67,0)</f>
        <v>0</v>
      </c>
    </row>
    <row r="68" spans="1:14">
      <c r="A68" s="303">
        <v>572.29999999999995</v>
      </c>
      <c r="B68" s="304"/>
      <c r="C68" s="303">
        <v>2.37</v>
      </c>
      <c r="D68" s="304"/>
      <c r="E68" s="304"/>
      <c r="F68" s="304"/>
      <c r="G68" s="304"/>
      <c r="H68" s="304"/>
      <c r="I68" s="306"/>
      <c r="J68" s="304"/>
      <c r="K68" s="304"/>
      <c r="L68" s="304"/>
      <c r="M68" s="304"/>
    </row>
    <row r="69" spans="1:14">
      <c r="A69" s="306"/>
      <c r="B69" s="304">
        <f>A70-A68</f>
        <v>7.7000000000000455</v>
      </c>
      <c r="C69" s="306"/>
      <c r="D69" s="304">
        <f>C68+C70</f>
        <v>4.5600000000000005</v>
      </c>
      <c r="E69" s="304">
        <f>D69/2</f>
        <v>2.2800000000000002</v>
      </c>
      <c r="F69" s="304">
        <f>IF(E69&lt;2,E69*B69,0)</f>
        <v>0</v>
      </c>
      <c r="G69" s="304">
        <f>IF((AND(E69&gt;2,E69&lt;4)),B69*E69,0)</f>
        <v>17.556000000000104</v>
      </c>
      <c r="H69" s="304">
        <f>IF((AND(E69&gt;4,E69&lt;6)),B69*E69,0)</f>
        <v>0</v>
      </c>
      <c r="I69" s="303">
        <v>1.02</v>
      </c>
      <c r="J69" s="304">
        <f>IF(E69&lt;1,B69*E69*I69,0)</f>
        <v>0</v>
      </c>
      <c r="K69" s="304">
        <f>IF((AND(E69&gt;1,E69&lt;2.5)),B69*E69*I69,0)</f>
        <v>17.907120000000106</v>
      </c>
      <c r="L69" s="304">
        <f>IF((AND(E69&gt;2.5,E69&lt;4)),B69*E69*I69,0)</f>
        <v>0</v>
      </c>
      <c r="M69" s="304">
        <f>IF((IF(E69&gt;4,E69&lt;6)),B69*E69*I69,0)</f>
        <v>0</v>
      </c>
    </row>
    <row r="70" spans="1:14">
      <c r="A70" s="303">
        <v>580</v>
      </c>
      <c r="B70" s="304"/>
      <c r="C70" s="303">
        <v>2.19</v>
      </c>
      <c r="D70" s="304"/>
      <c r="E70" s="304"/>
      <c r="F70" s="304"/>
      <c r="G70" s="304"/>
      <c r="H70" s="304"/>
      <c r="I70" s="305"/>
      <c r="J70" s="304"/>
      <c r="K70" s="304"/>
      <c r="L70" s="304"/>
      <c r="M70" s="304"/>
    </row>
    <row r="71" spans="1:14">
      <c r="A71" s="306"/>
      <c r="B71" s="304">
        <f>A72-A70</f>
        <v>6.7000000000000455</v>
      </c>
      <c r="C71" s="306"/>
      <c r="D71" s="304">
        <f>C70+C72</f>
        <v>4.22</v>
      </c>
      <c r="E71" s="304">
        <f>D71/2</f>
        <v>2.11</v>
      </c>
      <c r="F71" s="304">
        <f>IF(E71&lt;2,E71*B71,0)</f>
        <v>0</v>
      </c>
      <c r="G71" s="304">
        <f>IF((AND(E71&gt;2,E71&lt;4)),B71*E71,0)</f>
        <v>14.137000000000095</v>
      </c>
      <c r="H71" s="304">
        <f>IF((AND(E71&gt;4,E71&lt;6)),B71*E71,0)</f>
        <v>0</v>
      </c>
      <c r="I71" s="303">
        <v>1.02</v>
      </c>
      <c r="J71" s="304">
        <f>IF(E71&lt;1,B71*E71*I71,0)</f>
        <v>0</v>
      </c>
      <c r="K71" s="304">
        <f>IF((AND(E71&gt;1,E71&lt;2.5)),B71*E71*I71,0)</f>
        <v>14.419740000000097</v>
      </c>
      <c r="L71" s="304">
        <f>IF((AND(E71&gt;2.5,E71&lt;4)),B71*E71*I71,0)</f>
        <v>0</v>
      </c>
      <c r="M71" s="304">
        <f>IF((IF(E71&gt;4,E71&lt;6)),B71*E71*I71,0)</f>
        <v>0</v>
      </c>
    </row>
    <row r="72" spans="1:14">
      <c r="A72" s="303">
        <v>586.70000000000005</v>
      </c>
      <c r="B72" s="304"/>
      <c r="C72" s="303">
        <v>2.0299999999999998</v>
      </c>
      <c r="D72" s="304"/>
      <c r="E72" s="304"/>
      <c r="F72" s="304"/>
      <c r="G72" s="304"/>
      <c r="H72" s="304"/>
      <c r="I72" s="305"/>
      <c r="J72" s="304"/>
      <c r="K72" s="304"/>
      <c r="L72" s="304"/>
      <c r="M72" s="304"/>
    </row>
    <row r="73" spans="1:14">
      <c r="A73" s="306"/>
      <c r="B73" s="304">
        <f>A74-A72</f>
        <v>6.2999999999999545</v>
      </c>
      <c r="C73" s="306"/>
      <c r="D73" s="304">
        <f>C72+C74</f>
        <v>3.83</v>
      </c>
      <c r="E73" s="304">
        <f>D73/2</f>
        <v>1.915</v>
      </c>
      <c r="F73" s="304">
        <f>IF(E73&lt;2,E73*B73,0)</f>
        <v>12.064499999999914</v>
      </c>
      <c r="G73" s="304">
        <f>IF((AND(E73&gt;2,E73&lt;4)),B73*E73,0)</f>
        <v>0</v>
      </c>
      <c r="H73" s="304">
        <f>IF((AND(E73&gt;4,E73&lt;6)),B73*E73,0)</f>
        <v>0</v>
      </c>
      <c r="I73" s="303">
        <v>1.02</v>
      </c>
      <c r="J73" s="304">
        <f>IF(E73&lt;1,B73*E73*I73,0)</f>
        <v>0</v>
      </c>
      <c r="K73" s="304">
        <f>IF((AND(E73&gt;1,E73&lt;2.5)),B73*E73*I73,0)</f>
        <v>12.305789999999913</v>
      </c>
      <c r="L73" s="304">
        <f>IF((AND(E73&gt;2.5,E73&lt;4)),B73*E73*I73,0)</f>
        <v>0</v>
      </c>
      <c r="M73" s="304">
        <f>IF((IF(E73&gt;4,E73&lt;6)),B73*E73*I73,0)</f>
        <v>0</v>
      </c>
    </row>
    <row r="74" spans="1:14">
      <c r="A74" s="303">
        <v>593</v>
      </c>
      <c r="B74" s="304"/>
      <c r="C74" s="303">
        <v>1.8</v>
      </c>
      <c r="D74" s="304"/>
      <c r="E74" s="304"/>
      <c r="F74" s="304"/>
      <c r="G74" s="304"/>
      <c r="H74" s="304"/>
      <c r="I74" s="306"/>
      <c r="J74" s="304"/>
      <c r="K74" s="304"/>
      <c r="L74" s="304"/>
      <c r="M74" s="304"/>
    </row>
    <row r="75" spans="1:14">
      <c r="A75" s="303"/>
      <c r="B75" s="304"/>
      <c r="C75" s="303"/>
      <c r="D75" s="304"/>
      <c r="E75" s="304"/>
      <c r="F75" s="304">
        <f>SUM(F10:F74)</f>
        <v>1027.1645000000001</v>
      </c>
      <c r="G75" s="304">
        <f>SUM(G10:G74)</f>
        <v>58.691500000000097</v>
      </c>
      <c r="H75" s="304">
        <f>SUM(H10:H74)</f>
        <v>0</v>
      </c>
      <c r="I75" s="305"/>
      <c r="J75" s="304">
        <f>SUM(J10:J74)</f>
        <v>0</v>
      </c>
      <c r="K75" s="304">
        <f>SUM(K10:K74)</f>
        <v>1107.5731200000002</v>
      </c>
      <c r="L75" s="304">
        <f>SUM(L10:L74)</f>
        <v>0</v>
      </c>
      <c r="M75" s="304">
        <f>SUM(M10:M74)</f>
        <v>0</v>
      </c>
    </row>
    <row r="76" spans="1:14">
      <c r="A76" s="307"/>
      <c r="B76" s="308"/>
      <c r="C76" s="307"/>
      <c r="D76" s="308"/>
      <c r="E76" s="308"/>
      <c r="F76" s="308" t="s">
        <v>735</v>
      </c>
      <c r="G76" s="308" t="s">
        <v>735</v>
      </c>
      <c r="H76" s="308" t="s">
        <v>735</v>
      </c>
      <c r="I76" s="308"/>
      <c r="J76" s="304"/>
      <c r="K76" s="304"/>
      <c r="L76" s="304"/>
      <c r="M76" s="304"/>
    </row>
    <row r="77" spans="1:14" ht="13.5" thickBot="1">
      <c r="A77" s="308"/>
      <c r="B77" s="308"/>
      <c r="C77" s="308"/>
      <c r="D77" s="308"/>
      <c r="E77" s="308"/>
      <c r="F77" s="309">
        <f>F75*2</f>
        <v>2054.3290000000002</v>
      </c>
      <c r="G77" s="309">
        <f>G75*2</f>
        <v>117.38300000000019</v>
      </c>
      <c r="H77" s="308">
        <f>H75*2</f>
        <v>0</v>
      </c>
      <c r="I77" s="307"/>
      <c r="J77" s="304"/>
      <c r="K77" s="304"/>
      <c r="L77" s="304"/>
      <c r="M77" s="310"/>
    </row>
    <row r="78" spans="1:14" ht="14.25" thickTop="1" thickBot="1">
      <c r="A78" s="311"/>
      <c r="B78" s="311"/>
      <c r="C78" s="311"/>
      <c r="D78" s="311"/>
      <c r="E78" s="311"/>
      <c r="F78" s="311"/>
      <c r="G78" s="311"/>
      <c r="H78" s="311"/>
      <c r="I78" s="312" t="s">
        <v>736</v>
      </c>
      <c r="J78" s="313"/>
      <c r="K78" s="313"/>
      <c r="L78" s="313"/>
      <c r="M78" s="314">
        <f>J75+K75+L75+M75</f>
        <v>1107.5731200000002</v>
      </c>
      <c r="N78" s="315"/>
    </row>
    <row r="79" spans="1:14" ht="13.5" thickTop="1">
      <c r="A79" s="311"/>
      <c r="B79" s="311"/>
      <c r="C79" s="311"/>
      <c r="D79" s="311"/>
      <c r="E79" s="311"/>
      <c r="F79" s="311"/>
      <c r="G79" s="311"/>
      <c r="H79" s="311"/>
      <c r="I79" s="316"/>
      <c r="J79" s="313"/>
      <c r="K79" s="313"/>
      <c r="L79" s="313"/>
      <c r="M79" s="315"/>
      <c r="N79" s="315"/>
    </row>
    <row r="80" spans="1:14">
      <c r="A80" s="311"/>
      <c r="B80" s="311"/>
      <c r="C80" s="311"/>
      <c r="D80" s="311"/>
      <c r="E80" s="311"/>
      <c r="F80" s="311"/>
      <c r="G80" s="311"/>
      <c r="H80" s="311"/>
      <c r="I80" s="316"/>
      <c r="J80" s="313"/>
      <c r="K80" s="313"/>
      <c r="L80" s="313"/>
      <c r="M80" s="315"/>
      <c r="N80" s="315"/>
    </row>
    <row r="81" spans="1:14">
      <c r="A81" s="311"/>
      <c r="B81" s="311"/>
      <c r="C81" s="311"/>
      <c r="D81" s="311"/>
      <c r="E81" s="311"/>
      <c r="F81" s="311"/>
      <c r="G81" s="311"/>
      <c r="H81" s="311"/>
      <c r="I81" s="316"/>
      <c r="J81" s="313"/>
      <c r="K81" s="313"/>
      <c r="L81" s="313"/>
      <c r="M81" s="315"/>
      <c r="N81" s="315"/>
    </row>
    <row r="82" spans="1:14">
      <c r="A82" s="311"/>
      <c r="B82" s="311"/>
      <c r="C82" s="311"/>
      <c r="D82" s="311"/>
      <c r="E82" s="311"/>
      <c r="F82" s="311"/>
      <c r="G82" s="311"/>
      <c r="H82" s="311"/>
      <c r="I82" s="316"/>
      <c r="J82" s="313"/>
      <c r="K82" s="313"/>
      <c r="L82" s="313"/>
      <c r="M82" s="315"/>
      <c r="N82" s="315"/>
    </row>
    <row r="83" spans="1:14">
      <c r="A83" s="311"/>
      <c r="B83" s="311"/>
      <c r="C83" s="311"/>
      <c r="D83" s="311"/>
      <c r="E83" s="311"/>
      <c r="F83" s="311"/>
      <c r="G83" s="311"/>
      <c r="H83" s="311"/>
      <c r="I83" s="316"/>
      <c r="J83" s="313"/>
      <c r="K83" s="313"/>
      <c r="L83" s="313"/>
      <c r="M83" s="315"/>
      <c r="N83" s="315"/>
    </row>
    <row r="84" spans="1:14">
      <c r="A84" s="317" t="s">
        <v>737</v>
      </c>
      <c r="B84" s="311"/>
      <c r="C84" s="311"/>
      <c r="D84" s="311"/>
      <c r="E84" s="311"/>
      <c r="F84" s="311"/>
      <c r="G84" s="311"/>
      <c r="H84" s="311"/>
      <c r="I84" s="316"/>
      <c r="J84" s="313"/>
      <c r="K84" s="313"/>
      <c r="L84" s="313"/>
      <c r="M84" s="315"/>
      <c r="N84" s="315"/>
    </row>
    <row r="85" spans="1:14" ht="13.5" thickBot="1">
      <c r="A85" s="318" t="s">
        <v>738</v>
      </c>
      <c r="B85" s="311"/>
      <c r="C85" s="319"/>
      <c r="D85" s="311"/>
      <c r="E85" s="318" t="s">
        <v>739</v>
      </c>
      <c r="F85" s="311"/>
      <c r="G85" s="311"/>
      <c r="H85" s="317"/>
      <c r="I85" s="311"/>
      <c r="J85" s="320" t="s">
        <v>740</v>
      </c>
      <c r="K85" s="313"/>
      <c r="L85" s="321"/>
      <c r="M85" s="313"/>
      <c r="N85" s="313"/>
    </row>
    <row r="86" spans="1:14" ht="13.5" thickTop="1">
      <c r="A86" s="322" t="s">
        <v>741</v>
      </c>
      <c r="B86" s="323" t="s">
        <v>742</v>
      </c>
      <c r="C86" s="324" t="s">
        <v>743</v>
      </c>
      <c r="D86" s="311"/>
      <c r="E86" s="322" t="s">
        <v>742</v>
      </c>
      <c r="F86" s="323" t="s">
        <v>744</v>
      </c>
      <c r="G86" s="325" t="s">
        <v>745</v>
      </c>
      <c r="H86" s="324" t="s">
        <v>743</v>
      </c>
      <c r="I86" s="311"/>
      <c r="J86" s="322" t="s">
        <v>742</v>
      </c>
      <c r="K86" s="323" t="s">
        <v>744</v>
      </c>
      <c r="L86" s="325" t="s">
        <v>745</v>
      </c>
      <c r="M86" s="324" t="s">
        <v>743</v>
      </c>
      <c r="N86" s="313"/>
    </row>
    <row r="87" spans="1:14" ht="13.5" thickBot="1">
      <c r="A87" s="326" t="s">
        <v>746</v>
      </c>
      <c r="B87" s="327" t="s">
        <v>170</v>
      </c>
      <c r="C87" s="328" t="s">
        <v>190</v>
      </c>
      <c r="D87" s="311"/>
      <c r="E87" s="326" t="s">
        <v>170</v>
      </c>
      <c r="F87" s="327" t="s">
        <v>170</v>
      </c>
      <c r="G87" s="329" t="s">
        <v>170</v>
      </c>
      <c r="H87" s="328" t="s">
        <v>190</v>
      </c>
      <c r="I87" s="311"/>
      <c r="J87" s="326" t="s">
        <v>170</v>
      </c>
      <c r="K87" s="327" t="s">
        <v>170</v>
      </c>
      <c r="L87" s="329" t="s">
        <v>170</v>
      </c>
      <c r="M87" s="328" t="s">
        <v>190</v>
      </c>
      <c r="N87" s="313"/>
    </row>
    <row r="88" spans="1:14" ht="13.5" thickTop="1">
      <c r="A88" s="330">
        <v>90</v>
      </c>
      <c r="B88" s="331">
        <v>0</v>
      </c>
      <c r="C88" s="332">
        <f>(3.14*0.045*0.045)*B88</f>
        <v>0</v>
      </c>
      <c r="D88" s="311"/>
      <c r="E88" s="331">
        <v>3</v>
      </c>
      <c r="F88" s="331">
        <v>2</v>
      </c>
      <c r="G88" s="333">
        <v>1.9</v>
      </c>
      <c r="H88" s="331">
        <f>E88*F88*G88</f>
        <v>11.399999999999999</v>
      </c>
      <c r="I88" s="311"/>
      <c r="J88" s="331">
        <v>0</v>
      </c>
      <c r="K88" s="331">
        <v>0</v>
      </c>
      <c r="L88" s="333">
        <v>0</v>
      </c>
      <c r="M88" s="331">
        <f>J88*K88*L88</f>
        <v>0</v>
      </c>
      <c r="N88" s="313"/>
    </row>
    <row r="89" spans="1:14">
      <c r="A89" s="334">
        <v>110</v>
      </c>
      <c r="B89" s="332">
        <v>0</v>
      </c>
      <c r="C89" s="332">
        <f>(3.14*0.055*0.055)*B89</f>
        <v>0</v>
      </c>
      <c r="D89" s="311"/>
      <c r="E89" s="332">
        <v>3</v>
      </c>
      <c r="F89" s="332">
        <v>2</v>
      </c>
      <c r="G89" s="335">
        <v>1.9</v>
      </c>
      <c r="H89" s="331">
        <f>E89*F89*G89</f>
        <v>11.399999999999999</v>
      </c>
      <c r="I89" s="311"/>
      <c r="J89" s="332">
        <v>0</v>
      </c>
      <c r="K89" s="332">
        <v>0</v>
      </c>
      <c r="L89" s="335">
        <v>0</v>
      </c>
      <c r="M89" s="331">
        <f>J89*K89*L89</f>
        <v>0</v>
      </c>
      <c r="N89" s="313"/>
    </row>
    <row r="90" spans="1:14">
      <c r="A90" s="334">
        <v>160</v>
      </c>
      <c r="B90" s="332">
        <v>0</v>
      </c>
      <c r="C90" s="332">
        <f>(3.14*0.08*0.08)*B90</f>
        <v>0</v>
      </c>
      <c r="D90" s="311"/>
      <c r="E90" s="332">
        <v>0</v>
      </c>
      <c r="F90" s="332">
        <v>0</v>
      </c>
      <c r="G90" s="335">
        <v>0</v>
      </c>
      <c r="H90" s="331">
        <f>E90*F90*G90</f>
        <v>0</v>
      </c>
      <c r="I90" s="311"/>
      <c r="J90" s="332">
        <v>0</v>
      </c>
      <c r="K90" s="332">
        <v>0</v>
      </c>
      <c r="L90" s="335">
        <v>0</v>
      </c>
      <c r="M90" s="331">
        <f>J90*K90*L90</f>
        <v>0</v>
      </c>
      <c r="N90" s="313"/>
    </row>
    <row r="91" spans="1:14">
      <c r="A91" s="334">
        <v>400</v>
      </c>
      <c r="B91" s="332">
        <v>593</v>
      </c>
      <c r="C91" s="332">
        <f>(3.14*0.2*0.2)*B91</f>
        <v>74.480800000000016</v>
      </c>
      <c r="D91" s="311"/>
      <c r="E91" s="332">
        <v>0</v>
      </c>
      <c r="F91" s="332">
        <v>0</v>
      </c>
      <c r="G91" s="335">
        <v>0</v>
      </c>
      <c r="H91" s="331">
        <f>E91*F91*G91</f>
        <v>0</v>
      </c>
      <c r="I91" s="311"/>
      <c r="J91" s="332">
        <v>0</v>
      </c>
      <c r="K91" s="332">
        <v>0</v>
      </c>
      <c r="L91" s="335">
        <v>0</v>
      </c>
      <c r="M91" s="331">
        <f>J91*K91*L91</f>
        <v>0</v>
      </c>
      <c r="N91" s="313"/>
    </row>
    <row r="92" spans="1:14">
      <c r="A92" s="312" t="s">
        <v>736</v>
      </c>
      <c r="B92" s="332"/>
      <c r="C92" s="312">
        <f>SUM(C88:C91)</f>
        <v>74.480800000000016</v>
      </c>
      <c r="D92" s="311"/>
      <c r="E92" s="312" t="s">
        <v>736</v>
      </c>
      <c r="F92" s="332"/>
      <c r="G92" s="335"/>
      <c r="H92" s="312">
        <f>SUM(H88:H91)</f>
        <v>22.799999999999997</v>
      </c>
      <c r="I92" s="311"/>
      <c r="J92" s="312" t="s">
        <v>736</v>
      </c>
      <c r="K92" s="332"/>
      <c r="L92" s="335"/>
      <c r="M92" s="312">
        <f>SUM(M88:M91)</f>
        <v>0</v>
      </c>
      <c r="N92" s="315"/>
    </row>
    <row r="93" spans="1:14">
      <c r="A93" s="311"/>
      <c r="B93" s="311"/>
      <c r="C93" s="311"/>
      <c r="D93" s="311"/>
      <c r="E93" s="311"/>
      <c r="H93" s="311"/>
      <c r="I93" s="311"/>
      <c r="J93" s="313"/>
      <c r="K93" s="313"/>
      <c r="L93" s="313"/>
      <c r="M93" s="313"/>
    </row>
    <row r="94" spans="1:14">
      <c r="A94" s="317" t="s">
        <v>747</v>
      </c>
      <c r="B94" s="311"/>
      <c r="C94" s="336">
        <f>M78+H92</f>
        <v>1130.3731200000002</v>
      </c>
      <c r="D94" s="317" t="s">
        <v>190</v>
      </c>
      <c r="E94" s="318" t="s">
        <v>748</v>
      </c>
      <c r="F94" s="311"/>
      <c r="G94" s="311"/>
      <c r="H94" s="311"/>
      <c r="I94" s="311"/>
      <c r="J94" s="313"/>
      <c r="K94" s="313"/>
      <c r="L94" s="313"/>
      <c r="M94" s="313"/>
    </row>
    <row r="95" spans="1:14">
      <c r="A95" s="317"/>
      <c r="B95" s="311"/>
      <c r="C95" s="336">
        <f>M78+H92-M92</f>
        <v>1130.3731200000002</v>
      </c>
      <c r="D95" s="317" t="s">
        <v>190</v>
      </c>
      <c r="E95" s="318" t="s">
        <v>749</v>
      </c>
      <c r="F95" s="311"/>
      <c r="G95" s="311"/>
      <c r="H95" s="311"/>
      <c r="I95" s="311"/>
      <c r="J95" s="313"/>
      <c r="K95" s="313"/>
      <c r="L95" s="313"/>
      <c r="M95" s="313"/>
    </row>
    <row r="96" spans="1:14">
      <c r="A96" s="311"/>
      <c r="B96" s="311"/>
      <c r="C96" s="336">
        <f>M78-M92-C92</f>
        <v>1033.0923200000002</v>
      </c>
      <c r="D96" s="317" t="s">
        <v>190</v>
      </c>
      <c r="E96" s="318" t="s">
        <v>750</v>
      </c>
      <c r="F96" s="311"/>
      <c r="G96" s="311"/>
      <c r="H96" s="311"/>
      <c r="I96" s="311"/>
      <c r="J96" s="313"/>
      <c r="K96" s="313"/>
      <c r="L96" s="313"/>
      <c r="M96" s="313"/>
    </row>
    <row r="97" spans="1:13">
      <c r="A97" s="311"/>
      <c r="B97" s="311"/>
      <c r="C97" s="311"/>
      <c r="D97" s="311"/>
      <c r="E97" s="311"/>
      <c r="F97" s="311"/>
      <c r="G97" s="311"/>
      <c r="H97" s="311"/>
      <c r="I97" s="311"/>
      <c r="J97" s="313"/>
      <c r="K97" s="313"/>
      <c r="L97" s="313"/>
      <c r="M97" s="313"/>
    </row>
    <row r="98" spans="1:13">
      <c r="A98" s="311"/>
      <c r="B98" s="311"/>
      <c r="C98" s="311"/>
      <c r="D98" s="311"/>
      <c r="I98" s="311"/>
      <c r="J98" s="313"/>
      <c r="K98" s="313"/>
      <c r="L98" s="313"/>
      <c r="M98" s="313"/>
    </row>
    <row r="110" spans="1:13">
      <c r="A110" s="311"/>
      <c r="B110" s="311"/>
      <c r="C110" s="311"/>
      <c r="D110" s="311"/>
      <c r="E110" s="311"/>
      <c r="F110" s="311"/>
      <c r="G110" s="311"/>
      <c r="H110" s="311"/>
      <c r="I110" s="311"/>
      <c r="J110" s="313"/>
      <c r="K110" s="313"/>
      <c r="L110" s="313"/>
      <c r="M110" s="313"/>
    </row>
    <row r="111" spans="1:13">
      <c r="A111" s="311"/>
      <c r="B111" s="311"/>
      <c r="C111" s="311"/>
      <c r="D111" s="311"/>
      <c r="E111" s="311"/>
      <c r="F111" s="311"/>
      <c r="G111" s="311"/>
      <c r="H111" s="311"/>
      <c r="I111" s="311"/>
      <c r="J111" s="313"/>
      <c r="K111" s="313"/>
      <c r="L111" s="313"/>
      <c r="M111" s="313"/>
    </row>
    <row r="112" spans="1:13">
      <c r="A112" s="311"/>
      <c r="B112" s="311"/>
      <c r="C112" s="311"/>
      <c r="D112" s="311"/>
      <c r="E112" s="311"/>
      <c r="F112" s="311"/>
      <c r="G112" s="311"/>
      <c r="H112" s="311"/>
      <c r="I112" s="311"/>
      <c r="J112" s="313"/>
      <c r="K112" s="313"/>
      <c r="L112" s="313"/>
      <c r="M112" s="313"/>
    </row>
    <row r="113" spans="1:13">
      <c r="A113" s="311"/>
      <c r="B113" s="311"/>
      <c r="C113" s="311"/>
      <c r="D113" s="311"/>
      <c r="E113" s="311"/>
      <c r="F113" s="311"/>
      <c r="G113" s="311"/>
      <c r="H113" s="311"/>
      <c r="I113" s="311"/>
      <c r="J113" s="313"/>
      <c r="K113" s="313"/>
      <c r="L113" s="313"/>
      <c r="M113" s="313"/>
    </row>
    <row r="114" spans="1:13">
      <c r="A114" s="311"/>
      <c r="B114" s="311"/>
      <c r="C114" s="311"/>
      <c r="D114" s="311"/>
      <c r="E114" s="311"/>
      <c r="F114" s="311"/>
      <c r="G114" s="311"/>
      <c r="H114" s="311"/>
      <c r="I114" s="311"/>
      <c r="J114" s="313"/>
      <c r="K114" s="313"/>
      <c r="L114" s="313"/>
      <c r="M114" s="313"/>
    </row>
    <row r="115" spans="1:13">
      <c r="A115" s="311"/>
      <c r="B115" s="311"/>
      <c r="C115" s="311"/>
      <c r="D115" s="311"/>
      <c r="E115" s="311"/>
      <c r="F115" s="311"/>
      <c r="G115" s="311"/>
      <c r="H115" s="311"/>
      <c r="I115" s="311"/>
      <c r="J115" s="313"/>
      <c r="K115" s="313"/>
      <c r="L115" s="313"/>
      <c r="M115" s="313"/>
    </row>
    <row r="116" spans="1:13">
      <c r="A116" s="311"/>
      <c r="B116" s="311"/>
      <c r="C116" s="311"/>
      <c r="D116" s="311"/>
      <c r="E116" s="311"/>
      <c r="F116" s="311"/>
      <c r="G116" s="311"/>
      <c r="H116" s="311"/>
      <c r="I116" s="311"/>
      <c r="M116" s="313"/>
    </row>
    <row r="117" spans="1:13">
      <c r="A117" s="311"/>
      <c r="B117" s="311"/>
      <c r="C117" s="311"/>
      <c r="D117" s="311"/>
      <c r="E117" s="311"/>
      <c r="F117" s="311"/>
      <c r="G117" s="311"/>
      <c r="H117" s="311"/>
      <c r="I117" s="311"/>
    </row>
    <row r="118" spans="1:13">
      <c r="A118" s="311"/>
      <c r="B118" s="311"/>
      <c r="C118" s="311"/>
      <c r="D118" s="311"/>
      <c r="E118" s="311"/>
      <c r="F118" s="311"/>
      <c r="G118" s="311"/>
      <c r="H118" s="311"/>
      <c r="I118" s="311"/>
    </row>
    <row r="119" spans="1:13">
      <c r="A119" s="311"/>
      <c r="B119" s="311"/>
      <c r="C119" s="311"/>
      <c r="D119" s="311"/>
      <c r="E119" s="311"/>
      <c r="F119" s="311"/>
      <c r="G119" s="311"/>
      <c r="H119" s="311"/>
      <c r="I119" s="311"/>
    </row>
    <row r="120" spans="1:13">
      <c r="A120" s="311"/>
      <c r="B120" s="311"/>
      <c r="C120" s="311"/>
      <c r="D120" s="311"/>
      <c r="E120" s="311"/>
      <c r="F120" s="311"/>
      <c r="G120" s="311"/>
      <c r="H120" s="311"/>
      <c r="I120" s="311"/>
    </row>
    <row r="121" spans="1:13">
      <c r="A121" s="311"/>
      <c r="B121" s="311"/>
      <c r="C121" s="311"/>
      <c r="D121" s="311"/>
      <c r="E121" s="311"/>
      <c r="F121" s="311"/>
      <c r="G121" s="311"/>
      <c r="H121" s="311"/>
      <c r="I121" s="311"/>
    </row>
    <row r="122" spans="1:13">
      <c r="A122" s="311"/>
      <c r="B122" s="311"/>
      <c r="C122" s="311"/>
      <c r="D122" s="311"/>
      <c r="E122" s="311"/>
      <c r="F122" s="311"/>
      <c r="G122" s="311"/>
      <c r="H122" s="311"/>
      <c r="I122" s="311"/>
    </row>
    <row r="123" spans="1:13">
      <c r="A123" s="311"/>
      <c r="B123" s="311"/>
      <c r="C123" s="311"/>
      <c r="D123" s="311"/>
      <c r="E123" s="311"/>
      <c r="F123" s="311"/>
      <c r="G123" s="311"/>
      <c r="H123" s="311"/>
      <c r="I123" s="311"/>
    </row>
    <row r="124" spans="1:13">
      <c r="A124" s="311"/>
      <c r="B124" s="311"/>
      <c r="C124" s="311"/>
      <c r="D124" s="311"/>
      <c r="E124" s="311"/>
      <c r="F124" s="311"/>
      <c r="G124" s="311"/>
      <c r="H124" s="311"/>
      <c r="I124" s="311"/>
    </row>
    <row r="125" spans="1:13">
      <c r="A125" s="311"/>
      <c r="B125" s="311"/>
      <c r="C125" s="311"/>
      <c r="D125" s="311"/>
      <c r="E125" s="311"/>
      <c r="F125" s="311"/>
      <c r="G125" s="311"/>
      <c r="H125" s="311"/>
      <c r="I125" s="311"/>
    </row>
    <row r="126" spans="1:13">
      <c r="A126" s="311"/>
      <c r="B126" s="311"/>
      <c r="C126" s="311"/>
      <c r="D126" s="311"/>
      <c r="E126" s="311"/>
      <c r="F126" s="311"/>
      <c r="G126" s="311"/>
      <c r="H126" s="311"/>
      <c r="I126" s="311"/>
    </row>
    <row r="127" spans="1:13">
      <c r="A127" s="311"/>
      <c r="B127" s="311"/>
      <c r="C127" s="311"/>
      <c r="D127" s="311"/>
      <c r="E127" s="311"/>
      <c r="F127" s="311"/>
      <c r="G127" s="311"/>
      <c r="H127" s="311"/>
      <c r="I127" s="311"/>
    </row>
    <row r="128" spans="1:13">
      <c r="A128" s="311"/>
      <c r="B128" s="311"/>
      <c r="C128" s="311"/>
      <c r="D128" s="311"/>
      <c r="E128" s="311"/>
      <c r="F128" s="311"/>
      <c r="G128" s="311"/>
      <c r="H128" s="311"/>
      <c r="I128" s="311"/>
    </row>
    <row r="129" spans="1:9">
      <c r="A129" s="311"/>
      <c r="B129" s="311"/>
      <c r="C129" s="311"/>
      <c r="D129" s="311"/>
      <c r="E129" s="311"/>
      <c r="F129" s="311"/>
      <c r="G129" s="311"/>
      <c r="H129" s="311"/>
      <c r="I129" s="311"/>
    </row>
    <row r="130" spans="1:9">
      <c r="A130" s="311"/>
      <c r="B130" s="311"/>
      <c r="C130" s="311"/>
      <c r="D130" s="311"/>
      <c r="E130" s="311"/>
      <c r="F130" s="311"/>
      <c r="G130" s="311"/>
      <c r="H130" s="311"/>
      <c r="I130" s="311"/>
    </row>
    <row r="131" spans="1:9">
      <c r="A131" s="311"/>
      <c r="B131" s="311"/>
      <c r="C131" s="311"/>
      <c r="D131" s="311"/>
      <c r="E131" s="311"/>
      <c r="F131" s="311"/>
      <c r="G131" s="311"/>
      <c r="H131" s="311"/>
      <c r="I131" s="311"/>
    </row>
    <row r="132" spans="1:9">
      <c r="A132" s="311"/>
      <c r="B132" s="311"/>
      <c r="C132" s="311"/>
      <c r="D132" s="311"/>
      <c r="E132" s="311"/>
      <c r="F132" s="311"/>
      <c r="G132" s="311"/>
      <c r="H132" s="311"/>
      <c r="I132" s="311"/>
    </row>
    <row r="133" spans="1:9">
      <c r="A133" s="311"/>
      <c r="B133" s="311"/>
      <c r="C133" s="311"/>
      <c r="D133" s="311"/>
      <c r="E133" s="311"/>
      <c r="F133" s="311"/>
      <c r="G133" s="311"/>
      <c r="H133" s="311"/>
      <c r="I133" s="311"/>
    </row>
    <row r="134" spans="1:9">
      <c r="A134" s="311"/>
      <c r="B134" s="311"/>
      <c r="C134" s="311"/>
      <c r="D134" s="311"/>
      <c r="E134" s="311"/>
      <c r="F134" s="311"/>
      <c r="G134" s="311"/>
      <c r="H134" s="311"/>
      <c r="I134" s="311"/>
    </row>
    <row r="135" spans="1:9">
      <c r="A135" s="311"/>
      <c r="B135" s="311"/>
      <c r="C135" s="311"/>
      <c r="D135" s="311"/>
      <c r="E135" s="311"/>
      <c r="F135" s="311"/>
      <c r="G135" s="311"/>
      <c r="H135" s="311"/>
      <c r="I135" s="311"/>
    </row>
    <row r="136" spans="1:9">
      <c r="A136" s="311"/>
      <c r="B136" s="311"/>
      <c r="C136" s="311"/>
      <c r="D136" s="311"/>
      <c r="E136" s="311"/>
      <c r="F136" s="311"/>
      <c r="G136" s="311"/>
      <c r="H136" s="311"/>
      <c r="I136" s="311"/>
    </row>
    <row r="137" spans="1:9">
      <c r="A137" s="311"/>
      <c r="B137" s="311"/>
      <c r="C137" s="311"/>
      <c r="D137" s="311"/>
      <c r="E137" s="311"/>
      <c r="F137" s="311"/>
      <c r="G137" s="311"/>
      <c r="H137" s="311"/>
      <c r="I137" s="311"/>
    </row>
    <row r="138" spans="1:9">
      <c r="A138" s="311"/>
      <c r="B138" s="311"/>
      <c r="C138" s="311"/>
      <c r="D138" s="311"/>
      <c r="E138" s="311"/>
      <c r="F138" s="311"/>
      <c r="G138" s="311"/>
      <c r="H138" s="311"/>
      <c r="I138" s="311"/>
    </row>
    <row r="139" spans="1:9">
      <c r="A139" s="311"/>
      <c r="B139" s="311"/>
      <c r="C139" s="311"/>
      <c r="D139" s="311"/>
      <c r="E139" s="311"/>
      <c r="F139" s="311"/>
      <c r="G139" s="311"/>
      <c r="H139" s="311"/>
      <c r="I139" s="311"/>
    </row>
    <row r="140" spans="1:9">
      <c r="A140" s="311"/>
      <c r="B140" s="311"/>
      <c r="C140" s="311"/>
      <c r="D140" s="311"/>
      <c r="E140" s="311"/>
      <c r="F140" s="311"/>
      <c r="G140" s="311"/>
      <c r="H140" s="311"/>
      <c r="I140" s="311"/>
    </row>
    <row r="141" spans="1:9">
      <c r="A141" s="311"/>
      <c r="B141" s="311"/>
      <c r="C141" s="311"/>
      <c r="D141" s="311"/>
      <c r="E141" s="311"/>
      <c r="F141" s="311"/>
      <c r="G141" s="311"/>
      <c r="H141" s="311"/>
      <c r="I141" s="311"/>
    </row>
    <row r="142" spans="1:9">
      <c r="A142" s="311"/>
      <c r="B142" s="311"/>
      <c r="C142" s="311"/>
      <c r="D142" s="311"/>
      <c r="E142" s="311"/>
      <c r="F142" s="311"/>
      <c r="G142" s="311"/>
      <c r="H142" s="311"/>
      <c r="I142" s="311"/>
    </row>
    <row r="143" spans="1:9">
      <c r="A143" s="311"/>
      <c r="B143" s="311"/>
      <c r="C143" s="311"/>
      <c r="D143" s="311"/>
      <c r="E143" s="311"/>
      <c r="F143" s="311"/>
      <c r="G143" s="311"/>
      <c r="H143" s="311"/>
      <c r="I143" s="311"/>
    </row>
    <row r="144" spans="1:9">
      <c r="A144" s="313"/>
      <c r="B144" s="313"/>
      <c r="C144" s="313"/>
      <c r="D144" s="313"/>
      <c r="E144" s="313"/>
      <c r="F144" s="313"/>
      <c r="G144" s="313"/>
      <c r="H144" s="313"/>
      <c r="I144" s="313"/>
    </row>
    <row r="145" spans="1:9">
      <c r="A145" s="313"/>
      <c r="B145" s="313"/>
      <c r="C145" s="313"/>
      <c r="D145" s="313"/>
      <c r="E145" s="313"/>
      <c r="F145" s="313"/>
      <c r="G145" s="313"/>
      <c r="H145" s="313"/>
      <c r="I145" s="313"/>
    </row>
    <row r="146" spans="1:9">
      <c r="A146" s="313"/>
      <c r="B146" s="313"/>
      <c r="C146" s="313"/>
      <c r="D146" s="313"/>
      <c r="E146" s="313"/>
      <c r="F146" s="313"/>
      <c r="G146" s="313"/>
      <c r="H146" s="313"/>
      <c r="I146" s="313"/>
    </row>
    <row r="147" spans="1:9">
      <c r="A147" s="313"/>
      <c r="B147" s="313"/>
      <c r="C147" s="313"/>
      <c r="D147" s="313"/>
      <c r="E147" s="313"/>
      <c r="F147" s="313"/>
      <c r="G147" s="313"/>
      <c r="H147" s="313"/>
      <c r="I147" s="313"/>
    </row>
    <row r="148" spans="1:9">
      <c r="A148" s="313"/>
      <c r="B148" s="313"/>
      <c r="C148" s="313"/>
      <c r="D148" s="313"/>
      <c r="E148" s="313"/>
      <c r="F148" s="313"/>
      <c r="G148" s="313"/>
      <c r="H148" s="313"/>
      <c r="I148" s="313"/>
    </row>
    <row r="149" spans="1:9">
      <c r="A149" s="313"/>
      <c r="B149" s="313"/>
      <c r="C149" s="313"/>
      <c r="D149" s="313"/>
      <c r="E149" s="313"/>
      <c r="F149" s="313"/>
      <c r="G149" s="313"/>
      <c r="H149" s="313"/>
      <c r="I149" s="313"/>
    </row>
  </sheetData>
  <sheetProtection password="CCA7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Rekapitulace stavby</vt:lpstr>
      <vt:lpstr>ZRN - Základní rozpočtové...</vt:lpstr>
      <vt:lpstr>VRN - Vedlejší rozpočtové...</vt:lpstr>
      <vt:lpstr>Kubaturový list_1</vt:lpstr>
      <vt:lpstr>Kubaturový list_2</vt:lpstr>
      <vt:lpstr>'Rekapitulace stavby'!Názvy_tisku</vt:lpstr>
      <vt:lpstr>'VRN - Vedlejší rozpočtové...'!Názvy_tisku</vt:lpstr>
      <vt:lpstr>'ZRN - Základní rozpočtové...'!Názvy_tisku</vt:lpstr>
      <vt:lpstr>'Rekapitulace stavby'!Oblast_tisku</vt:lpstr>
      <vt:lpstr>'VRN - Vedlejší rozpočtové...'!Oblast_tisku</vt:lpstr>
      <vt:lpstr>'ZRN - Základní rozpočtové...'!Oblast_tisku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NB__ACER_JIRKA\Jiri</dc:creator>
  <cp:lastModifiedBy>Jiri</cp:lastModifiedBy>
  <dcterms:created xsi:type="dcterms:W3CDTF">2025-12-08T09:23:42Z</dcterms:created>
  <dcterms:modified xsi:type="dcterms:W3CDTF">2025-12-08T09:44:43Z</dcterms:modified>
</cp:coreProperties>
</file>