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8_CN\2025\BVT-266-2025 VAK Břeclav_Břeclav, ul. J. Palacha - sanace DN 400, 121 m\podklady přípravy\"/>
    </mc:Choice>
  </mc:AlternateContent>
  <xr:revisionPtr revIDLastSave="0" documentId="13_ncr:1_{BDD71D41-CC54-4FC6-BFED-4FBE550B43BC}" xr6:coauthVersionLast="47" xr6:coauthVersionMax="47" xr10:uidLastSave="{00000000-0000-0000-0000-000000000000}"/>
  <bookViews>
    <workbookView xWindow="480" yWindow="-15720" windowWidth="26250" windowHeight="15405" firstSheet="1" activeTab="1" xr2:uid="{00000000-000D-0000-FFFF-FFFF00000000}"/>
  </bookViews>
  <sheets>
    <sheet name="Rekapitulace stavby" sheetId="1" state="veryHidden" r:id="rId1"/>
    <sheet name="Mikulov, Na Hradbách" sheetId="3" r:id="rId2"/>
  </sheets>
  <definedNames>
    <definedName name="_xlnm.Print_Titles" localSheetId="0">'Rekapitulace stavby'!$92:$92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3" l="1"/>
  <c r="P124" i="3"/>
  <c r="BK124" i="3"/>
  <c r="J125" i="3"/>
  <c r="P125" i="3"/>
  <c r="BK125" i="3"/>
  <c r="BK131" i="3"/>
  <c r="BI131" i="3"/>
  <c r="BH131" i="3"/>
  <c r="BG131" i="3"/>
  <c r="BF131" i="3"/>
  <c r="T131" i="3"/>
  <c r="R131" i="3"/>
  <c r="P131" i="3"/>
  <c r="J131" i="3"/>
  <c r="BE131" i="3" s="1"/>
  <c r="BK130" i="3"/>
  <c r="BI130" i="3"/>
  <c r="BH130" i="3"/>
  <c r="BG130" i="3"/>
  <c r="BF130" i="3"/>
  <c r="T130" i="3"/>
  <c r="R130" i="3"/>
  <c r="P130" i="3"/>
  <c r="J130" i="3"/>
  <c r="BE130" i="3" s="1"/>
  <c r="BK129" i="3"/>
  <c r="BI129" i="3"/>
  <c r="BH129" i="3"/>
  <c r="BG129" i="3"/>
  <c r="BF129" i="3"/>
  <c r="T129" i="3"/>
  <c r="R129" i="3"/>
  <c r="P129" i="3"/>
  <c r="J129" i="3"/>
  <c r="BE129" i="3" s="1"/>
  <c r="BK128" i="3"/>
  <c r="BI128" i="3"/>
  <c r="BH128" i="3"/>
  <c r="BG128" i="3"/>
  <c r="BF128" i="3"/>
  <c r="T128" i="3"/>
  <c r="R128" i="3"/>
  <c r="P128" i="3"/>
  <c r="J128" i="3"/>
  <c r="BE128" i="3" s="1"/>
  <c r="BK127" i="3"/>
  <c r="BI127" i="3"/>
  <c r="BH127" i="3"/>
  <c r="BG127" i="3"/>
  <c r="BF127" i="3"/>
  <c r="T127" i="3"/>
  <c r="R127" i="3"/>
  <c r="P127" i="3"/>
  <c r="J127" i="3"/>
  <c r="BE127" i="3" s="1"/>
  <c r="BK126" i="3"/>
  <c r="BI126" i="3"/>
  <c r="BH126" i="3"/>
  <c r="BG126" i="3"/>
  <c r="BF126" i="3"/>
  <c r="T126" i="3"/>
  <c r="R126" i="3"/>
  <c r="P126" i="3"/>
  <c r="J126" i="3"/>
  <c r="BE126" i="3" s="1"/>
  <c r="BK123" i="3"/>
  <c r="BI123" i="3"/>
  <c r="BH123" i="3"/>
  <c r="BG123" i="3"/>
  <c r="BF123" i="3"/>
  <c r="T123" i="3"/>
  <c r="R123" i="3"/>
  <c r="P123" i="3"/>
  <c r="J123" i="3"/>
  <c r="BE123" i="3" s="1"/>
  <c r="BK122" i="3"/>
  <c r="BI122" i="3"/>
  <c r="BH122" i="3"/>
  <c r="BG122" i="3"/>
  <c r="BF122" i="3"/>
  <c r="T122" i="3"/>
  <c r="R122" i="3"/>
  <c r="P122" i="3"/>
  <c r="J122" i="3"/>
  <c r="BE122" i="3" s="1"/>
  <c r="BK121" i="3"/>
  <c r="BI121" i="3"/>
  <c r="BH121" i="3"/>
  <c r="BG121" i="3"/>
  <c r="BF121" i="3"/>
  <c r="T121" i="3"/>
  <c r="R121" i="3"/>
  <c r="P121" i="3"/>
  <c r="J121" i="3"/>
  <c r="BE121" i="3" s="1"/>
  <c r="BK120" i="3"/>
  <c r="BI120" i="3"/>
  <c r="BH120" i="3"/>
  <c r="BG120" i="3"/>
  <c r="BF120" i="3"/>
  <c r="T120" i="3"/>
  <c r="R120" i="3"/>
  <c r="P120" i="3"/>
  <c r="J120" i="3"/>
  <c r="BE120" i="3" s="1"/>
  <c r="BK119" i="3"/>
  <c r="BI119" i="3"/>
  <c r="BH119" i="3"/>
  <c r="BG119" i="3"/>
  <c r="BF119" i="3"/>
  <c r="T119" i="3"/>
  <c r="R119" i="3"/>
  <c r="P119" i="3"/>
  <c r="J119" i="3"/>
  <c r="BE119" i="3" s="1"/>
  <c r="BK118" i="3"/>
  <c r="BI118" i="3"/>
  <c r="BH118" i="3"/>
  <c r="BG118" i="3"/>
  <c r="BF118" i="3"/>
  <c r="T118" i="3"/>
  <c r="R118" i="3"/>
  <c r="P118" i="3"/>
  <c r="J118" i="3"/>
  <c r="BE118" i="3" s="1"/>
  <c r="BK117" i="3"/>
  <c r="BI117" i="3"/>
  <c r="BH117" i="3"/>
  <c r="BG117" i="3"/>
  <c r="BF117" i="3"/>
  <c r="T117" i="3"/>
  <c r="R117" i="3"/>
  <c r="P117" i="3"/>
  <c r="J117" i="3"/>
  <c r="BE117" i="3" s="1"/>
  <c r="F110" i="3"/>
  <c r="F108" i="3"/>
  <c r="E106" i="3"/>
  <c r="F89" i="3"/>
  <c r="F87" i="3"/>
  <c r="E85" i="3"/>
  <c r="J35" i="3"/>
  <c r="J34" i="3"/>
  <c r="J33" i="3"/>
  <c r="J22" i="3"/>
  <c r="E22" i="3"/>
  <c r="J111" i="3" s="1"/>
  <c r="J21" i="3"/>
  <c r="J19" i="3"/>
  <c r="E19" i="3"/>
  <c r="J89" i="3" s="1"/>
  <c r="J18" i="3"/>
  <c r="J16" i="3"/>
  <c r="E16" i="3"/>
  <c r="F111" i="3" s="1"/>
  <c r="J15" i="3"/>
  <c r="J87" i="3"/>
  <c r="AY95" i="1"/>
  <c r="AX95" i="1"/>
  <c r="AS94" i="1"/>
  <c r="L90" i="1"/>
  <c r="AM90" i="1"/>
  <c r="AM89" i="1"/>
  <c r="L89" i="1"/>
  <c r="AM87" i="1"/>
  <c r="L87" i="1"/>
  <c r="L85" i="1"/>
  <c r="L84" i="1"/>
  <c r="J116" i="3" l="1"/>
  <c r="J115" i="3" s="1"/>
  <c r="J114" i="3" s="1"/>
  <c r="F33" i="3"/>
  <c r="F34" i="3"/>
  <c r="F35" i="3"/>
  <c r="J32" i="3"/>
  <c r="P116" i="3"/>
  <c r="P115" i="3" s="1"/>
  <c r="P114" i="3" s="1"/>
  <c r="F90" i="3"/>
  <c r="BK116" i="3"/>
  <c r="J90" i="3"/>
  <c r="R116" i="3"/>
  <c r="R115" i="3" s="1"/>
  <c r="R114" i="3" s="1"/>
  <c r="T116" i="3"/>
  <c r="J108" i="3"/>
  <c r="F31" i="3"/>
  <c r="J31" i="3"/>
  <c r="J110" i="3"/>
  <c r="F32" i="3"/>
  <c r="BB95" i="1"/>
  <c r="BB94" i="1"/>
  <c r="W31" i="1" s="1"/>
  <c r="BD95" i="1"/>
  <c r="BD94" i="1" s="1"/>
  <c r="W33" i="1" s="1"/>
  <c r="BA95" i="1"/>
  <c r="BA94" i="1" s="1"/>
  <c r="W30" i="1" s="1"/>
  <c r="AW95" i="1"/>
  <c r="BC95" i="1"/>
  <c r="BC94" i="1" s="1"/>
  <c r="AY94" i="1" s="1"/>
  <c r="J96" i="3" l="1"/>
  <c r="J95" i="3" s="1"/>
  <c r="J94" i="3" s="1"/>
  <c r="BK115" i="3"/>
  <c r="BK114" i="3" s="1"/>
  <c r="T115" i="3"/>
  <c r="T114" i="3" s="1"/>
  <c r="AU95" i="1"/>
  <c r="AU94" i="1" s="1"/>
  <c r="W32" i="1"/>
  <c r="AX94" i="1"/>
  <c r="AW94" i="1"/>
  <c r="AK30" i="1" s="1"/>
  <c r="AZ95" i="1"/>
  <c r="AZ94" i="1" s="1"/>
  <c r="W29" i="1" s="1"/>
  <c r="AV95" i="1"/>
  <c r="AT95" i="1" s="1"/>
  <c r="J28" i="3" l="1"/>
  <c r="J37" i="3" s="1"/>
  <c r="AV94" i="1"/>
  <c r="AK29" i="1" s="1"/>
  <c r="AG95" i="1" l="1"/>
  <c r="AG94" i="1" s="1"/>
  <c r="AK26" i="1" s="1"/>
  <c r="AK35" i="1"/>
  <c r="AN95" i="1"/>
  <c r="AT94" i="1"/>
  <c r="AN94" i="1"/>
</calcChain>
</file>

<file path=xl/sharedStrings.xml><?xml version="1.0" encoding="utf-8"?>
<sst xmlns="http://schemas.openxmlformats.org/spreadsheetml/2006/main" count="428" uniqueCount="160">
  <si>
    <t>Export Komplet</t>
  </si>
  <si>
    <t/>
  </si>
  <si>
    <t>2.0</t>
  </si>
  <si>
    <t>ZAMOK</t>
  </si>
  <si>
    <t>False</t>
  </si>
  <si>
    <t>{61cc13e5-411c-406d-a6aa-ff1c441fae4c}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</si>
  <si>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</si>
  <si>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</si>
  <si>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</si>
  <si>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</si>
  <si>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</si>
  <si>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</si>
  <si>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</si>
  <si>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</si>
  <si>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250129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</si>
  <si>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</si>
  <si>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</si>
  <si>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Valtice, P. Bezruče</t>
  </si>
  <si>
    <t>KSO:</t>
  </si>
  <si>
    <t>CC-CZ:</t>
  </si>
  <si>
    <t>Místo:</t>
  </si>
  <si>
    <t xml:space="preserve"> </t>
  </si>
  <si>
    <t>Datum:</t>
  </si>
  <si>
    <t>29. 1. 2025</t>
  </si>
  <si>
    <t>Zadavatel:</t>
  </si>
  <si>
    <t>IČ:</t>
  </si>
  <si>
    <t>49455168</t>
  </si>
  <si>
    <t>Vodovody a kanalizace Břeclav, a.s.</t>
  </si>
  <si>
    <t>DIČ:</t>
  </si>
  <si>
    <t>CZ49455168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</si>
  <si>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</si>
  <si>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</si>
  <si>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</si>
  <si>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</si>
  <si>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</si>
  <si>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</si>
  <si>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</si>
  <si>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</si>
  <si>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</si>
  <si>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</si>
  <si>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</si>
  <si>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</si>
  <si>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</si>
  <si>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</si>
  <si>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</si>
  <si>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</si>
  <si>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</si>
  <si>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</si>
  <si>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</si>
  <si>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</si>
  <si>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</si>
  <si>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</si>
  <si>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</si>
  <si>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</si>
  <si>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</si>
  <si>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</si>
  <si>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</si>
  <si>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</si>
  <si>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</si>
  <si>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</si>
  <si>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</si>
  <si>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</si>
  <si>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</si>
  <si>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</si>
  <si>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</si>
  <si>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</si>
  <si>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</si>
  <si>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</si>
  <si>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</si>
  <si>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</si>
  <si>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</si>
  <si>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</si>
  <si>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</si>
  <si>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</si>
  <si>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</si>
  <si>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</si>
  <si>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</si>
  <si>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</si>
  <si>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</si>
  <si>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</si>
  <si>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</si>
  <si>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</si>
  <si>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</si>
  <si>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</si>
  <si>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</si>
  <si>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</si>
  <si>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</si>
  <si>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</si>
  <si>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</si>
  <si>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</si>
  <si>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</si>
  <si>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8.1 - Bezvýkopová sanace kanalizace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</si>
  <si>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</si>
  <si>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</si>
  <si>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</si>
  <si>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</si>
  <si>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</si>
  <si>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</si>
  <si>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</si>
  <si>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</si>
  <si>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</si>
  <si>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</si>
  <si>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</si>
  <si>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</si>
  <si>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</si>
  <si>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</si>
  <si>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</si>
  <si>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</si>
  <si>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</si>
  <si>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</t>
  </si>
  <si>
    <t>4</t>
  </si>
  <si>
    <t>hod</t>
  </si>
  <si>
    <t>8.1</t>
  </si>
  <si>
    <t>Bezvýkopová sanace kanalizace</t>
  </si>
  <si>
    <t>811111001</t>
  </si>
  <si>
    <t>Vyčištění kanalizace před sanací</t>
  </si>
  <si>
    <t>-1908128160</t>
  </si>
  <si>
    <t>811111002</t>
  </si>
  <si>
    <t>Monitoring kanalizace - kontrola čistoty před sanací</t>
  </si>
  <si>
    <t>-528599650</t>
  </si>
  <si>
    <t>811111003</t>
  </si>
  <si>
    <t>-1994421586</t>
  </si>
  <si>
    <t>811111004</t>
  </si>
  <si>
    <t>ks</t>
  </si>
  <si>
    <t>-487554160</t>
  </si>
  <si>
    <t>-459088088</t>
  </si>
  <si>
    <t>811111006</t>
  </si>
  <si>
    <t>-522723133</t>
  </si>
  <si>
    <t>811111008</t>
  </si>
  <si>
    <t>1068735156</t>
  </si>
  <si>
    <t>811111010</t>
  </si>
  <si>
    <t>Monitoring kanalizace - závěrečný monitoring po provedení prací s dodáním záznamu na DVD</t>
  </si>
  <si>
    <t>-52428828</t>
  </si>
  <si>
    <t>811111011</t>
  </si>
  <si>
    <t>Přečerpávání splašků po dobu sanace - pohotovost čerpadel</t>
  </si>
  <si>
    <t>kpl</t>
  </si>
  <si>
    <t>1770830272</t>
  </si>
  <si>
    <t>811111012</t>
  </si>
  <si>
    <t>Dopravněinženýrské opatření (DIO)</t>
  </si>
  <si>
    <t>-784020619</t>
  </si>
  <si>
    <t>Zřízení staveniště, přípravné a dokončovací práce</t>
  </si>
  <si>
    <t>935583693</t>
  </si>
  <si>
    <t>Doprava kolony vozidel</t>
  </si>
  <si>
    <t>1909724407</t>
  </si>
  <si>
    <t>811111015</t>
  </si>
  <si>
    <t>Doprava sanačního rukávce</t>
  </si>
  <si>
    <t>-1476683790</t>
  </si>
  <si>
    <t>Odstranění nerovností kanalizace</t>
  </si>
  <si>
    <t>Odstranění předsazených přípojek</t>
  </si>
  <si>
    <t>Otevření přípojek po sanaci</t>
  </si>
  <si>
    <t xml:space="preserve">Zatěsnění přípojek po sanaci </t>
  </si>
  <si>
    <t>811111017</t>
  </si>
  <si>
    <t>811111018</t>
  </si>
  <si>
    <t>811111019</t>
  </si>
  <si>
    <t>811111020</t>
  </si>
  <si>
    <t>811111021</t>
  </si>
  <si>
    <t>Sanace kanalizace DN 400 - metoda UV LINER, min. tl. staticky relevantní vrstvy 4,4 mm, krátkodobý modul pružnosti 8500 N/mm2 dle ISO 178</t>
  </si>
  <si>
    <t>Sanace šachet - dno, stěny, stupačky - zednická sanace [Š10046]</t>
  </si>
  <si>
    <t>Sanace šachet do výšky 2,0 m - dno, stěny, stupačky - zednická sanace [Š10047]</t>
  </si>
  <si>
    <t>Břeclav, J. Palacha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</si>
</sst>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44" t="s">
        <v>14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R5" s="16"/>
      <c r="BE5" s="141" t="s">
        <v>15</v>
      </c>
      <c r="BS5" s="13" t="s">
        <v>6</v>
      </c>
    </row>
    <row r="6" spans="1:74" ht="36.9" customHeight="1">
      <c r="B6" s="16"/>
      <c r="D6" s="22" t="s">
        <v>16</v>
      </c>
      <c r="K6" s="146" t="s">
        <v>17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R6" s="16"/>
      <c r="BE6" s="142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42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42"/>
      <c r="BS8" s="13" t="s">
        <v>6</v>
      </c>
    </row>
    <row r="9" spans="1:74" ht="14.4" customHeight="1">
      <c r="B9" s="16"/>
      <c r="AR9" s="16"/>
      <c r="BE9" s="142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E10" s="142"/>
      <c r="BS10" s="13" t="s">
        <v>6</v>
      </c>
    </row>
    <row r="11" spans="1:74" ht="18.45" customHeight="1">
      <c r="B11" s="16"/>
      <c r="E11" s="21" t="s">
        <v>27</v>
      </c>
      <c r="AK11" s="23" t="s">
        <v>28</v>
      </c>
      <c r="AN11" s="21" t="s">
        <v>29</v>
      </c>
      <c r="AR11" s="16"/>
      <c r="BE11" s="142"/>
      <c r="BS11" s="13" t="s">
        <v>6</v>
      </c>
    </row>
    <row r="12" spans="1:74" ht="6.9" customHeight="1">
      <c r="B12" s="16"/>
      <c r="AR12" s="16"/>
      <c r="BE12" s="142"/>
      <c r="BS12" s="13" t="s">
        <v>6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E13" s="142"/>
      <c r="BS13" s="13" t="s">
        <v>6</v>
      </c>
    </row>
    <row r="14" spans="1:74" ht="13.2">
      <c r="B14" s="16"/>
      <c r="E14" s="147" t="s">
        <v>31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23" t="s">
        <v>28</v>
      </c>
      <c r="AN14" s="25" t="s">
        <v>31</v>
      </c>
      <c r="AR14" s="16"/>
      <c r="BE14" s="142"/>
      <c r="BS14" s="13" t="s">
        <v>6</v>
      </c>
    </row>
    <row r="15" spans="1:74" ht="6.9" customHeight="1">
      <c r="B15" s="16"/>
      <c r="AR15" s="16"/>
      <c r="BE15" s="142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1</v>
      </c>
      <c r="AR16" s="16"/>
      <c r="BE16" s="142"/>
      <c r="BS16" s="13" t="s">
        <v>4</v>
      </c>
    </row>
    <row r="17" spans="2:71" ht="18.45" customHeight="1">
      <c r="B17" s="16"/>
      <c r="E17" s="21" t="s">
        <v>21</v>
      </c>
      <c r="AK17" s="23" t="s">
        <v>28</v>
      </c>
      <c r="AN17" s="21" t="s">
        <v>1</v>
      </c>
      <c r="AR17" s="16"/>
      <c r="BE17" s="142"/>
      <c r="BS17" s="13" t="s">
        <v>4</v>
      </c>
    </row>
    <row r="18" spans="2:71" ht="6.9" customHeight="1">
      <c r="B18" s="16"/>
      <c r="AR18" s="16"/>
      <c r="BE18" s="142"/>
      <c r="BS18" s="13" t="s">
        <v>6</v>
      </c>
    </row>
    <row r="19" spans="2:71" ht="12" customHeight="1">
      <c r="B19" s="16"/>
      <c r="D19" s="23" t="s">
        <v>33</v>
      </c>
      <c r="AK19" s="23" t="s">
        <v>25</v>
      </c>
      <c r="AN19" s="21" t="s">
        <v>1</v>
      </c>
      <c r="AR19" s="16"/>
      <c r="BE19" s="142"/>
      <c r="BS19" s="13" t="s">
        <v>6</v>
      </c>
    </row>
    <row r="20" spans="2:71" ht="18.45" customHeight="1">
      <c r="B20" s="16"/>
      <c r="E20" s="21" t="s">
        <v>21</v>
      </c>
      <c r="AK20" s="23" t="s">
        <v>28</v>
      </c>
      <c r="AN20" s="21" t="s">
        <v>1</v>
      </c>
      <c r="AR20" s="16"/>
      <c r="BE20" s="142"/>
      <c r="BS20" s="13" t="s">
        <v>34</v>
      </c>
    </row>
    <row r="21" spans="2:71" ht="6.9" customHeight="1">
      <c r="B21" s="16"/>
      <c r="AR21" s="16"/>
      <c r="BE21" s="142"/>
    </row>
    <row r="22" spans="2:71" ht="12" customHeight="1">
      <c r="B22" s="16"/>
      <c r="D22" s="23" t="s">
        <v>35</v>
      </c>
      <c r="AR22" s="16"/>
      <c r="BE22" s="142"/>
    </row>
    <row r="23" spans="2:71" ht="16.5" customHeight="1">
      <c r="B23" s="16"/>
      <c r="E23" s="149" t="s">
        <v>1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R23" s="16"/>
      <c r="BE23" s="142"/>
    </row>
    <row r="24" spans="2:71" ht="6.9" customHeight="1">
      <c r="B24" s="16"/>
      <c r="AR24" s="16"/>
      <c r="BE24" s="142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42"/>
    </row>
    <row r="26" spans="2:71" s="1" customFormat="1" ht="25.95" customHeight="1">
      <c r="B26" s="28"/>
      <c r="D26" s="29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50" t="e">
        <f>ROUNDUP(AG94,2)</f>
        <v>#REF!</v>
      </c>
      <c r="AL26" s="151"/>
      <c r="AM26" s="151"/>
      <c r="AN26" s="151"/>
      <c r="AO26" s="151"/>
      <c r="AR26" s="28"/>
      <c r="BE26" s="142"/>
    </row>
    <row r="27" spans="2:71" s="1" customFormat="1" ht="6.9" customHeight="1">
      <c r="B27" s="28"/>
      <c r="AR27" s="28"/>
      <c r="BE27" s="142"/>
    </row>
    <row r="28" spans="2:71" s="1" customFormat="1" ht="13.2">
      <c r="B28" s="28"/>
      <c r="L28" s="152" t="s">
        <v>37</v>
      </c>
      <c r="M28" s="152"/>
      <c r="N28" s="152"/>
      <c r="O28" s="152"/>
      <c r="P28" s="152"/>
      <c r="W28" s="152" t="s">
        <v>38</v>
      </c>
      <c r="X28" s="152"/>
      <c r="Y28" s="152"/>
      <c r="Z28" s="152"/>
      <c r="AA28" s="152"/>
      <c r="AB28" s="152"/>
      <c r="AC28" s="152"/>
      <c r="AD28" s="152"/>
      <c r="AE28" s="152"/>
      <c r="AK28" s="152" t="s">
        <v>39</v>
      </c>
      <c r="AL28" s="152"/>
      <c r="AM28" s="152"/>
      <c r="AN28" s="152"/>
      <c r="AO28" s="152"/>
      <c r="AR28" s="28"/>
      <c r="BE28" s="142"/>
    </row>
    <row r="29" spans="2:71" s="2" customFormat="1" ht="14.4" customHeight="1">
      <c r="B29" s="32"/>
      <c r="D29" s="23" t="s">
        <v>40</v>
      </c>
      <c r="F29" s="23" t="s">
        <v>41</v>
      </c>
      <c r="L29" s="140">
        <v>0.21</v>
      </c>
      <c r="M29" s="139"/>
      <c r="N29" s="139"/>
      <c r="O29" s="139"/>
      <c r="P29" s="139"/>
      <c r="W29" s="138" t="e">
        <f>ROUNDUP(AZ94, 2)</f>
        <v>#REF!</v>
      </c>
      <c r="X29" s="139"/>
      <c r="Y29" s="139"/>
      <c r="Z29" s="139"/>
      <c r="AA29" s="139"/>
      <c r="AB29" s="139"/>
      <c r="AC29" s="139"/>
      <c r="AD29" s="139"/>
      <c r="AE29" s="139"/>
      <c r="AK29" s="138" t="e">
        <f>ROUNDUP(AV94, 2)</f>
        <v>#REF!</v>
      </c>
      <c r="AL29" s="139"/>
      <c r="AM29" s="139"/>
      <c r="AN29" s="139"/>
      <c r="AO29" s="139"/>
      <c r="AR29" s="32"/>
      <c r="BE29" s="143"/>
    </row>
    <row r="30" spans="2:71" s="2" customFormat="1" ht="14.4" customHeight="1">
      <c r="B30" s="32"/>
      <c r="F30" s="23" t="s">
        <v>42</v>
      </c>
      <c r="L30" s="140">
        <v>0.12</v>
      </c>
      <c r="M30" s="139"/>
      <c r="N30" s="139"/>
      <c r="O30" s="139"/>
      <c r="P30" s="139"/>
      <c r="W30" s="138" t="e">
        <f>ROUNDUP(BA94, 2)</f>
        <v>#REF!</v>
      </c>
      <c r="X30" s="139"/>
      <c r="Y30" s="139"/>
      <c r="Z30" s="139"/>
      <c r="AA30" s="139"/>
      <c r="AB30" s="139"/>
      <c r="AC30" s="139"/>
      <c r="AD30" s="139"/>
      <c r="AE30" s="139"/>
      <c r="AK30" s="138" t="e">
        <f>ROUNDUP(AW94, 2)</f>
        <v>#REF!</v>
      </c>
      <c r="AL30" s="139"/>
      <c r="AM30" s="139"/>
      <c r="AN30" s="139"/>
      <c r="AO30" s="139"/>
      <c r="AR30" s="32"/>
      <c r="BE30" s="143"/>
    </row>
    <row r="31" spans="2:71" s="2" customFormat="1" ht="14.4" hidden="1" customHeight="1">
      <c r="B31" s="32"/>
      <c r="F31" s="23" t="s">
        <v>43</v>
      </c>
      <c r="L31" s="140">
        <v>0.21</v>
      </c>
      <c r="M31" s="139"/>
      <c r="N31" s="139"/>
      <c r="O31" s="139"/>
      <c r="P31" s="139"/>
      <c r="W31" s="138" t="e">
        <f>ROUNDUP(BB94, 2)</f>
        <v>#REF!</v>
      </c>
      <c r="X31" s="139"/>
      <c r="Y31" s="139"/>
      <c r="Z31" s="139"/>
      <c r="AA31" s="139"/>
      <c r="AB31" s="139"/>
      <c r="AC31" s="139"/>
      <c r="AD31" s="139"/>
      <c r="AE31" s="139"/>
      <c r="AK31" s="138">
        <v>0</v>
      </c>
      <c r="AL31" s="139"/>
      <c r="AM31" s="139"/>
      <c r="AN31" s="139"/>
      <c r="AO31" s="139"/>
      <c r="AR31" s="32"/>
      <c r="BE31" s="143"/>
    </row>
    <row r="32" spans="2:71" s="2" customFormat="1" ht="14.4" hidden="1" customHeight="1">
      <c r="B32" s="32"/>
      <c r="F32" s="23" t="s">
        <v>44</v>
      </c>
      <c r="L32" s="140">
        <v>0.12</v>
      </c>
      <c r="M32" s="139"/>
      <c r="N32" s="139"/>
      <c r="O32" s="139"/>
      <c r="P32" s="139"/>
      <c r="W32" s="138" t="e">
        <f>ROUNDUP(BC94, 2)</f>
        <v>#REF!</v>
      </c>
      <c r="X32" s="139"/>
      <c r="Y32" s="139"/>
      <c r="Z32" s="139"/>
      <c r="AA32" s="139"/>
      <c r="AB32" s="139"/>
      <c r="AC32" s="139"/>
      <c r="AD32" s="139"/>
      <c r="AE32" s="139"/>
      <c r="AK32" s="138">
        <v>0</v>
      </c>
      <c r="AL32" s="139"/>
      <c r="AM32" s="139"/>
      <c r="AN32" s="139"/>
      <c r="AO32" s="139"/>
      <c r="AR32" s="32"/>
      <c r="BE32" s="143"/>
    </row>
    <row r="33" spans="2:57" s="2" customFormat="1" ht="14.4" hidden="1" customHeight="1">
      <c r="B33" s="32"/>
      <c r="F33" s="23" t="s">
        <v>45</v>
      </c>
      <c r="L33" s="140">
        <v>0</v>
      </c>
      <c r="M33" s="139"/>
      <c r="N33" s="139"/>
      <c r="O33" s="139"/>
      <c r="P33" s="139"/>
      <c r="W33" s="138" t="e">
        <f>ROUNDUP(BD94, 2)</f>
        <v>#REF!</v>
      </c>
      <c r="X33" s="139"/>
      <c r="Y33" s="139"/>
      <c r="Z33" s="139"/>
      <c r="AA33" s="139"/>
      <c r="AB33" s="139"/>
      <c r="AC33" s="139"/>
      <c r="AD33" s="139"/>
      <c r="AE33" s="139"/>
      <c r="AK33" s="138">
        <v>0</v>
      </c>
      <c r="AL33" s="139"/>
      <c r="AM33" s="139"/>
      <c r="AN33" s="139"/>
      <c r="AO33" s="139"/>
      <c r="AR33" s="32"/>
      <c r="BE33" s="143"/>
    </row>
    <row r="34" spans="2:57" s="1" customFormat="1" ht="6.9" customHeight="1">
      <c r="B34" s="28"/>
      <c r="AR34" s="28"/>
      <c r="BE34" s="142"/>
    </row>
    <row r="35" spans="2:57" s="1" customFormat="1" ht="25.95" customHeight="1">
      <c r="B35" s="28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72" t="s">
        <v>48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4" t="e">
        <f>SUM(AK26:AK33)</f>
        <v>#REF!</v>
      </c>
      <c r="AL35" s="173"/>
      <c r="AM35" s="173"/>
      <c r="AN35" s="173"/>
      <c r="AO35" s="175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49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50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39" t="s">
        <v>51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52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51</v>
      </c>
      <c r="AI60" s="30"/>
      <c r="AJ60" s="30"/>
      <c r="AK60" s="30"/>
      <c r="AL60" s="30"/>
      <c r="AM60" s="39" t="s">
        <v>52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37" t="s">
        <v>53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54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39" t="s">
        <v>51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51</v>
      </c>
      <c r="AI75" s="30"/>
      <c r="AJ75" s="30"/>
      <c r="AK75" s="30"/>
      <c r="AL75" s="30"/>
      <c r="AM75" s="39" t="s">
        <v>52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" customHeight="1">
      <c r="B82" s="28"/>
      <c r="C82" s="17" t="s">
        <v>55</v>
      </c>
      <c r="AR82" s="28"/>
    </row>
    <row r="83" spans="1:90" s="1" customFormat="1" ht="6.9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250129</v>
      </c>
      <c r="AR84" s="44"/>
    </row>
    <row r="85" spans="1:90" s="4" customFormat="1" ht="36.9" customHeight="1">
      <c r="B85" s="45"/>
      <c r="C85" s="46" t="s">
        <v>16</v>
      </c>
      <c r="L85" s="163" t="str">
        <f>K6</f>
        <v>Valtice, P. Bezruče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R85" s="45"/>
    </row>
    <row r="86" spans="1:90" s="1" customFormat="1" ht="6.9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5" t="str">
        <f>IF(AN8= "","",AN8)</f>
        <v>29. 1. 2025</v>
      </c>
      <c r="AN87" s="165"/>
      <c r="AR87" s="28"/>
    </row>
    <row r="88" spans="1:90" s="1" customFormat="1" ht="6.9" customHeight="1">
      <c r="B88" s="28"/>
      <c r="AR88" s="28"/>
    </row>
    <row r="89" spans="1:90" s="1" customFormat="1" ht="15.15" customHeight="1">
      <c r="B89" s="28"/>
      <c r="C89" s="23" t="s">
        <v>24</v>
      </c>
      <c r="L89" s="3" t="str">
        <f>IF(E11= "","",E11)</f>
        <v>Vodovody a kanalizace Břeclav, a.s.</v>
      </c>
      <c r="AI89" s="23" t="s">
        <v>32</v>
      </c>
      <c r="AM89" s="166" t="str">
        <f>IF(E17="","",E17)</f>
        <v xml:space="preserve"> </v>
      </c>
      <c r="AN89" s="167"/>
      <c r="AO89" s="167"/>
      <c r="AP89" s="167"/>
      <c r="AR89" s="28"/>
      <c r="AS89" s="168" t="s">
        <v>56</v>
      </c>
      <c r="AT89" s="16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15" customHeight="1">
      <c r="B90" s="28"/>
      <c r="C90" s="23" t="s">
        <v>30</v>
      </c>
      <c r="L90" s="3" t="str">
        <f>IF(E14= "Vyplň údaj","",E14)</f>
        <v/>
      </c>
      <c r="AI90" s="23" t="s">
        <v>33</v>
      </c>
      <c r="AM90" s="166" t="str">
        <f>IF(E20="","",E20)</f>
        <v xml:space="preserve"> </v>
      </c>
      <c r="AN90" s="167"/>
      <c r="AO90" s="167"/>
      <c r="AP90" s="167"/>
      <c r="AR90" s="28"/>
      <c r="AS90" s="170"/>
      <c r="AT90" s="171"/>
      <c r="BD90" s="52"/>
    </row>
    <row r="91" spans="1:90" s="1" customFormat="1" ht="10.8" customHeight="1">
      <c r="B91" s="28"/>
      <c r="AR91" s="28"/>
      <c r="AS91" s="170"/>
      <c r="AT91" s="171"/>
      <c r="BD91" s="52"/>
    </row>
    <row r="92" spans="1:90" s="1" customFormat="1" ht="29.25" customHeight="1">
      <c r="B92" s="28"/>
      <c r="C92" s="158" t="s">
        <v>57</v>
      </c>
      <c r="D92" s="159"/>
      <c r="E92" s="159"/>
      <c r="F92" s="159"/>
      <c r="G92" s="159"/>
      <c r="H92" s="53"/>
      <c r="I92" s="160" t="s">
        <v>58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59</v>
      </c>
      <c r="AH92" s="159"/>
      <c r="AI92" s="159"/>
      <c r="AJ92" s="159"/>
      <c r="AK92" s="159"/>
      <c r="AL92" s="159"/>
      <c r="AM92" s="159"/>
      <c r="AN92" s="160" t="s">
        <v>60</v>
      </c>
      <c r="AO92" s="159"/>
      <c r="AP92" s="162"/>
      <c r="AQ92" s="54" t="s">
        <v>61</v>
      </c>
      <c r="AR92" s="28"/>
      <c r="AS92" s="55" t="s">
        <v>62</v>
      </c>
      <c r="AT92" s="56" t="s">
        <v>63</v>
      </c>
      <c r="AU92" s="56" t="s">
        <v>64</v>
      </c>
      <c r="AV92" s="56" t="s">
        <v>65</v>
      </c>
      <c r="AW92" s="56" t="s">
        <v>66</v>
      </c>
      <c r="AX92" s="56" t="s">
        <v>67</v>
      </c>
      <c r="AY92" s="56" t="s">
        <v>68</v>
      </c>
      <c r="AZ92" s="56" t="s">
        <v>69</v>
      </c>
      <c r="BA92" s="56" t="s">
        <v>70</v>
      </c>
      <c r="BB92" s="56" t="s">
        <v>71</v>
      </c>
      <c r="BC92" s="56" t="s">
        <v>72</v>
      </c>
      <c r="BD92" s="57" t="s">
        <v>73</v>
      </c>
    </row>
    <row r="93" spans="1:90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" customHeight="1">
      <c r="B94" s="59"/>
      <c r="C94" s="60" t="s">
        <v>74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56" t="e">
        <f>ROUNDUP(AG95,2)</f>
        <v>#REF!</v>
      </c>
      <c r="AH94" s="156"/>
      <c r="AI94" s="156"/>
      <c r="AJ94" s="156"/>
      <c r="AK94" s="156"/>
      <c r="AL94" s="156"/>
      <c r="AM94" s="156"/>
      <c r="AN94" s="157" t="e">
        <f>SUM(AG94,AT94)</f>
        <v>#REF!</v>
      </c>
      <c r="AO94" s="157"/>
      <c r="AP94" s="157"/>
      <c r="AQ94" s="63" t="s">
        <v>1</v>
      </c>
      <c r="AR94" s="59"/>
      <c r="AS94" s="64">
        <f>ROUNDUP(AS95,2)</f>
        <v>0</v>
      </c>
      <c r="AT94" s="65" t="e">
        <f>ROUNDUP(SUM(AV94:AW94),2)</f>
        <v>#REF!</v>
      </c>
      <c r="AU94" s="66" t="e">
        <f>ROUNDUP(AU95,5)</f>
        <v>#REF!</v>
      </c>
      <c r="AV94" s="65" t="e">
        <f>ROUNDUP(AZ94*L29,2)</f>
        <v>#REF!</v>
      </c>
      <c r="AW94" s="65" t="e">
        <f>ROUNDUP(BA94*L30,2)</f>
        <v>#REF!</v>
      </c>
      <c r="AX94" s="65" t="e">
        <f>ROUNDUP(BB94*L29,2)</f>
        <v>#REF!</v>
      </c>
      <c r="AY94" s="65" t="e">
        <f>ROUNDUP(BC94*L30,2)</f>
        <v>#REF!</v>
      </c>
      <c r="AZ94" s="65" t="e">
        <f>ROUNDUP(AZ95,2)</f>
        <v>#REF!</v>
      </c>
      <c r="BA94" s="65" t="e">
        <f>ROUNDUP(BA95,2)</f>
        <v>#REF!</v>
      </c>
      <c r="BB94" s="65" t="e">
        <f>ROUNDUP(BB95,2)</f>
        <v>#REF!</v>
      </c>
      <c r="BC94" s="65" t="e">
        <f>ROUNDUP(BC95,2)</f>
        <v>#REF!</v>
      </c>
      <c r="BD94" s="67" t="e">
        <f>ROUNDUP(BD95,2)</f>
        <v>#REF!</v>
      </c>
      <c r="BS94" s="68" t="s">
        <v>75</v>
      </c>
      <c r="BT94" s="68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0" s="6" customFormat="1" ht="16.5" customHeight="1">
      <c r="A95" s="69" t="s">
        <v>79</v>
      </c>
      <c r="B95" s="70"/>
      <c r="C95" s="71"/>
      <c r="D95" s="155" t="s">
        <v>14</v>
      </c>
      <c r="E95" s="155"/>
      <c r="F95" s="155"/>
      <c r="G95" s="155"/>
      <c r="H95" s="155"/>
      <c r="I95" s="72"/>
      <c r="J95" s="155" t="s">
        <v>17</v>
      </c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3" t="e">
        <f>#REF!</f>
        <v>#REF!</v>
      </c>
      <c r="AH95" s="154"/>
      <c r="AI95" s="154"/>
      <c r="AJ95" s="154"/>
      <c r="AK95" s="154"/>
      <c r="AL95" s="154"/>
      <c r="AM95" s="154"/>
      <c r="AN95" s="153" t="e">
        <f>SUM(AG95,AT95)</f>
        <v>#REF!</v>
      </c>
      <c r="AO95" s="154"/>
      <c r="AP95" s="154"/>
      <c r="AQ95" s="73" t="s">
        <v>80</v>
      </c>
      <c r="AR95" s="70"/>
      <c r="AS95" s="74">
        <v>0</v>
      </c>
      <c r="AT95" s="75" t="e">
        <f>ROUNDUP(SUM(AV95:AW95),2)</f>
        <v>#REF!</v>
      </c>
      <c r="AU95" s="76" t="e">
        <f>#REF!</f>
        <v>#REF!</v>
      </c>
      <c r="AV95" s="75" t="e">
        <f>#REF!</f>
        <v>#REF!</v>
      </c>
      <c r="AW95" s="75" t="e">
        <f>#REF!</f>
        <v>#REF!</v>
      </c>
      <c r="AX95" s="75" t="e">
        <f>#REF!</f>
        <v>#REF!</v>
      </c>
      <c r="AY95" s="75" t="e">
        <f>#REF!</f>
        <v>#REF!</v>
      </c>
      <c r="AZ95" s="75" t="e">
        <f>#REF!</f>
        <v>#REF!</v>
      </c>
      <c r="BA95" s="75" t="e">
        <f>#REF!</f>
        <v>#REF!</v>
      </c>
      <c r="BB95" s="75" t="e">
        <f>#REF!</f>
        <v>#REF!</v>
      </c>
      <c r="BC95" s="75" t="e">
        <f>#REF!</f>
        <v>#REF!</v>
      </c>
      <c r="BD95" s="77" t="e">
        <f>#REF!</f>
        <v>#REF!</v>
      </c>
      <c r="BT95" s="78" t="s">
        <v>81</v>
      </c>
      <c r="BU95" s="78" t="s">
        <v>82</v>
      </c>
      <c r="BV95" s="78" t="s">
        <v>77</v>
      </c>
      <c r="BW95" s="78" t="s">
        <v>5</v>
      </c>
      <c r="BX95" s="78" t="s">
        <v>78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t1zJspu5IXEc5M7pX7Msb1Wk93NMPT59bKjNZsX80Zi4IeI4cdR/ebPyNmn2KFZUF0Vnr7bA3Dl6FvPIHjHHlQ==" saltValue="nJpgwnZtGiDijkgmdSRBVAg2MV8gg+LaS62ahM7zdEerymFfZ9655OaicqjUlVLrGf4TvOLERNYSyS0xq8PlC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50129 - Valtice, P. Bezruč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8A2B-A106-458E-82F6-420427EB2E99}">
  <dimension ref="B2:BM132"/>
  <sheetViews>
    <sheetView tabSelected="1" topLeftCell="A108" workbookViewId="0">
      <selection activeCell="I121" sqref="I12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46" ht="36.9" customHeight="1"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AT2" s="13" t="s">
        <v>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" customHeight="1">
      <c r="B4" s="16"/>
      <c r="D4" s="17" t="s">
        <v>84</v>
      </c>
      <c r="L4" s="16"/>
      <c r="M4" s="79" t="s">
        <v>10</v>
      </c>
      <c r="AT4" s="13" t="s">
        <v>4</v>
      </c>
    </row>
    <row r="5" spans="2:46" ht="6.9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63" t="s">
        <v>159</v>
      </c>
      <c r="F7" s="176"/>
      <c r="G7" s="176"/>
      <c r="H7" s="176"/>
      <c r="L7" s="28"/>
    </row>
    <row r="8" spans="2:46" s="1" customFormat="1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/>
      <c r="L10" s="28"/>
    </row>
    <row r="11" spans="2:46" s="1" customFormat="1" ht="10.8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">
        <v>26</v>
      </c>
      <c r="L12" s="28"/>
    </row>
    <row r="13" spans="2:46" s="1" customFormat="1" ht="18" customHeight="1">
      <c r="B13" s="28"/>
      <c r="E13" s="21" t="s">
        <v>27</v>
      </c>
      <c r="I13" s="23" t="s">
        <v>28</v>
      </c>
      <c r="J13" s="21" t="s">
        <v>29</v>
      </c>
      <c r="L13" s="28"/>
    </row>
    <row r="14" spans="2:46" s="1" customFormat="1" ht="6.9" customHeight="1">
      <c r="B14" s="28"/>
      <c r="L14" s="28"/>
    </row>
    <row r="15" spans="2:46" s="1" customFormat="1" ht="12" customHeight="1">
      <c r="B15" s="28"/>
      <c r="D15" s="23" t="s">
        <v>30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77" t="str">
        <f>'Rekapitulace stavby'!E14</f>
        <v>Vyplň údaj</v>
      </c>
      <c r="F16" s="144"/>
      <c r="G16" s="144"/>
      <c r="H16" s="144"/>
      <c r="I16" s="23" t="s">
        <v>28</v>
      </c>
      <c r="J16" s="24" t="str">
        <f>'Rekapitulace stavby'!AN14</f>
        <v>Vyplň údaj</v>
      </c>
      <c r="L16" s="28"/>
    </row>
    <row r="17" spans="2:12" s="1" customFormat="1" ht="6.9" customHeight="1">
      <c r="B17" s="28"/>
      <c r="L17" s="28"/>
    </row>
    <row r="18" spans="2:12" s="1" customFormat="1" ht="12" customHeight="1">
      <c r="B18" s="28"/>
      <c r="D18" s="23" t="s">
        <v>32</v>
      </c>
      <c r="I18" s="23" t="s">
        <v>25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28</v>
      </c>
      <c r="J19" s="21" t="str">
        <f>IF('Rekapitulace stavby'!AN17="","",'Rekapitulace stavby'!AN17)</f>
        <v/>
      </c>
      <c r="L19" s="28"/>
    </row>
    <row r="20" spans="2:12" s="1" customFormat="1" ht="6.9" customHeight="1">
      <c r="B20" s="28"/>
      <c r="L20" s="28"/>
    </row>
    <row r="21" spans="2:12" s="1" customFormat="1" ht="12" customHeight="1">
      <c r="B21" s="28"/>
      <c r="D21" s="23" t="s">
        <v>33</v>
      </c>
      <c r="I21" s="23" t="s">
        <v>25</v>
      </c>
      <c r="J21" s="21" t="str">
        <f>IF('Rekapitulace stavby'!AN19="","",'Rekapitulace stavby'!AN19)</f>
        <v/>
      </c>
      <c r="L21" s="28"/>
    </row>
    <row r="22" spans="2:12" s="1" customFormat="1" ht="18" customHeight="1">
      <c r="B22" s="28"/>
      <c r="E22" s="21" t="str">
        <f>IF('Rekapitulace stavby'!E20="","",'Rekapitulace stavby'!E20)</f>
        <v xml:space="preserve"> </v>
      </c>
      <c r="I22" s="23" t="s">
        <v>28</v>
      </c>
      <c r="J22" s="21" t="str">
        <f>IF('Rekapitulace stavby'!AN20="","",'Rekapitulace stavby'!AN20)</f>
        <v/>
      </c>
      <c r="L22" s="28"/>
    </row>
    <row r="23" spans="2:12" s="1" customFormat="1" ht="6.9" customHeight="1">
      <c r="B23" s="28"/>
      <c r="L23" s="28"/>
    </row>
    <row r="24" spans="2:12" s="1" customFormat="1" ht="12" customHeight="1">
      <c r="B24" s="28"/>
      <c r="D24" s="23" t="s">
        <v>35</v>
      </c>
      <c r="L24" s="28"/>
    </row>
    <row r="25" spans="2:12" s="7" customFormat="1" ht="16.5" customHeight="1">
      <c r="B25" s="80"/>
      <c r="E25" s="149" t="s">
        <v>1</v>
      </c>
      <c r="F25" s="149"/>
      <c r="G25" s="149"/>
      <c r="H25" s="149"/>
      <c r="L25" s="80"/>
    </row>
    <row r="26" spans="2:12" s="1" customFormat="1" ht="6.9" customHeight="1">
      <c r="B26" s="28"/>
      <c r="L26" s="28"/>
    </row>
    <row r="27" spans="2:12" s="1" customFormat="1" ht="6.9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36</v>
      </c>
      <c r="J28" s="62">
        <f>ROUNDUP(J114, 2)</f>
        <v>0</v>
      </c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>
      <c r="B30" s="28"/>
      <c r="F30" s="31" t="s">
        <v>38</v>
      </c>
      <c r="I30" s="31" t="s">
        <v>37</v>
      </c>
      <c r="J30" s="31" t="s">
        <v>39</v>
      </c>
      <c r="L30" s="28"/>
    </row>
    <row r="31" spans="2:12" s="1" customFormat="1" ht="14.4" customHeight="1">
      <c r="B31" s="28"/>
      <c r="D31" s="51" t="s">
        <v>40</v>
      </c>
      <c r="E31" s="23" t="s">
        <v>41</v>
      </c>
      <c r="F31" s="82">
        <f>ROUNDUP((SUM(BE114:BE131)),  2)</f>
        <v>0</v>
      </c>
      <c r="I31" s="83">
        <v>0.21</v>
      </c>
      <c r="J31" s="82">
        <f>ROUNDUP(((SUM(BE114:BE131))*I31),  2)</f>
        <v>0</v>
      </c>
      <c r="L31" s="28"/>
    </row>
    <row r="32" spans="2:12" s="1" customFormat="1" ht="14.4" customHeight="1">
      <c r="B32" s="28"/>
      <c r="E32" s="23" t="s">
        <v>42</v>
      </c>
      <c r="F32" s="82">
        <f>ROUNDUP((SUM(BF114:BF131)),  2)</f>
        <v>0</v>
      </c>
      <c r="I32" s="83">
        <v>0.12</v>
      </c>
      <c r="J32" s="82">
        <f>ROUNDUP(((SUM(BF114:BF131))*I32),  2)</f>
        <v>0</v>
      </c>
      <c r="L32" s="28"/>
    </row>
    <row r="33" spans="2:12" s="1" customFormat="1" ht="14.4" hidden="1" customHeight="1">
      <c r="B33" s="28"/>
      <c r="E33" s="23" t="s">
        <v>43</v>
      </c>
      <c r="F33" s="82">
        <f>ROUNDUP((SUM(BG114:BG131)),  2)</f>
        <v>0</v>
      </c>
      <c r="I33" s="83">
        <v>0.21</v>
      </c>
      <c r="J33" s="82">
        <f>0</f>
        <v>0</v>
      </c>
      <c r="L33" s="28"/>
    </row>
    <row r="34" spans="2:12" s="1" customFormat="1" ht="14.4" hidden="1" customHeight="1">
      <c r="B34" s="28"/>
      <c r="E34" s="23" t="s">
        <v>44</v>
      </c>
      <c r="F34" s="82">
        <f>ROUNDUP((SUM(BH114:BH131)),  2)</f>
        <v>0</v>
      </c>
      <c r="I34" s="83">
        <v>0.12</v>
      </c>
      <c r="J34" s="82">
        <f>0</f>
        <v>0</v>
      </c>
      <c r="L34" s="28"/>
    </row>
    <row r="35" spans="2:12" s="1" customFormat="1" ht="14.4" hidden="1" customHeight="1">
      <c r="B35" s="28"/>
      <c r="E35" s="23" t="s">
        <v>45</v>
      </c>
      <c r="F35" s="82">
        <f>ROUNDUP((SUM(BI114:BI131)),  2)</f>
        <v>0</v>
      </c>
      <c r="I35" s="83">
        <v>0</v>
      </c>
      <c r="J35" s="82">
        <f>0</f>
        <v>0</v>
      </c>
      <c r="L35" s="28"/>
    </row>
    <row r="36" spans="2:12" s="1" customFormat="1" ht="6.9" customHeight="1">
      <c r="B36" s="28"/>
      <c r="L36" s="28"/>
    </row>
    <row r="37" spans="2:12" s="1" customFormat="1" ht="25.35" customHeight="1">
      <c r="B37" s="28"/>
      <c r="C37" s="84"/>
      <c r="D37" s="85" t="s">
        <v>46</v>
      </c>
      <c r="E37" s="53"/>
      <c r="F37" s="53"/>
      <c r="G37" s="86" t="s">
        <v>47</v>
      </c>
      <c r="H37" s="87" t="s">
        <v>48</v>
      </c>
      <c r="I37" s="53"/>
      <c r="J37" s="88">
        <f>SUM(J28:J35)</f>
        <v>0</v>
      </c>
      <c r="K37" s="89"/>
      <c r="L37" s="28"/>
    </row>
    <row r="38" spans="2:12" s="1" customFormat="1" ht="14.4" customHeight="1">
      <c r="B38" s="28"/>
      <c r="L38" s="28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49</v>
      </c>
      <c r="E50" s="38"/>
      <c r="F50" s="38"/>
      <c r="G50" s="37" t="s">
        <v>50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51</v>
      </c>
      <c r="E61" s="30"/>
      <c r="F61" s="90" t="s">
        <v>52</v>
      </c>
      <c r="G61" s="39" t="s">
        <v>51</v>
      </c>
      <c r="H61" s="30"/>
      <c r="I61" s="30"/>
      <c r="J61" s="91" t="s">
        <v>52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53</v>
      </c>
      <c r="E65" s="38"/>
      <c r="F65" s="38"/>
      <c r="G65" s="37" t="s">
        <v>54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51</v>
      </c>
      <c r="E76" s="30"/>
      <c r="F76" s="90" t="s">
        <v>52</v>
      </c>
      <c r="G76" s="39" t="s">
        <v>51</v>
      </c>
      <c r="H76" s="30"/>
      <c r="I76" s="30"/>
      <c r="J76" s="91" t="s">
        <v>52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85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63" t="str">
        <f>E7</f>
        <v>Břeclav, J. Palacha</v>
      </c>
      <c r="F85" s="176"/>
      <c r="G85" s="176"/>
      <c r="H85" s="176"/>
      <c r="L85" s="28"/>
    </row>
    <row r="86" spans="2:47" s="1" customFormat="1" ht="6.9" customHeight="1">
      <c r="B86" s="28"/>
      <c r="L86" s="28"/>
    </row>
    <row r="87" spans="2:47" s="1" customFormat="1" ht="12" customHeight="1">
      <c r="B87" s="28"/>
      <c r="C87" s="23" t="s">
        <v>20</v>
      </c>
      <c r="F87" s="21" t="str">
        <f>F10</f>
        <v xml:space="preserve"> </v>
      </c>
      <c r="I87" s="23" t="s">
        <v>22</v>
      </c>
      <c r="J87" s="48" t="str">
        <f>IF(J10="","",J10)</f>
        <v/>
      </c>
      <c r="L87" s="28"/>
    </row>
    <row r="88" spans="2:47" s="1" customFormat="1" ht="6.9" customHeight="1">
      <c r="B88" s="28"/>
      <c r="L88" s="28"/>
    </row>
    <row r="89" spans="2:47" s="1" customFormat="1" ht="15.15" customHeight="1">
      <c r="B89" s="28"/>
      <c r="C89" s="23" t="s">
        <v>24</v>
      </c>
      <c r="F89" s="21" t="str">
        <f>E13</f>
        <v>Vodovody a kanalizace Břeclav, a.s.</v>
      </c>
      <c r="I89" s="23" t="s">
        <v>32</v>
      </c>
      <c r="J89" s="26" t="str">
        <f>E19</f>
        <v xml:space="preserve"> </v>
      </c>
      <c r="L89" s="28"/>
    </row>
    <row r="90" spans="2:47" s="1" customFormat="1" ht="15.15" customHeight="1">
      <c r="B90" s="28"/>
      <c r="C90" s="23" t="s">
        <v>30</v>
      </c>
      <c r="F90" s="21" t="str">
        <f>IF(E16="","",E16)</f>
        <v>Vyplň údaj</v>
      </c>
      <c r="I90" s="23" t="s">
        <v>33</v>
      </c>
      <c r="J90" s="26" t="str">
        <f>E22</f>
        <v xml:space="preserve"> 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2" t="s">
        <v>86</v>
      </c>
      <c r="D92" s="84"/>
      <c r="E92" s="84"/>
      <c r="F92" s="84"/>
      <c r="G92" s="84"/>
      <c r="H92" s="84"/>
      <c r="I92" s="84"/>
      <c r="J92" s="93" t="s">
        <v>87</v>
      </c>
      <c r="K92" s="84"/>
      <c r="L92" s="28"/>
    </row>
    <row r="93" spans="2:47" s="1" customFormat="1" ht="10.35" customHeight="1">
      <c r="B93" s="28"/>
      <c r="L93" s="28"/>
    </row>
    <row r="94" spans="2:47" s="1" customFormat="1" ht="22.8" customHeight="1">
      <c r="B94" s="28"/>
      <c r="C94" s="94" t="s">
        <v>88</v>
      </c>
      <c r="J94" s="62">
        <f>J95</f>
        <v>0</v>
      </c>
      <c r="L94" s="28"/>
      <c r="AU94" s="13" t="s">
        <v>89</v>
      </c>
    </row>
    <row r="95" spans="2:47" s="8" customFormat="1" ht="24.9" customHeight="1">
      <c r="B95" s="95"/>
      <c r="D95" s="96" t="s">
        <v>90</v>
      </c>
      <c r="E95" s="97"/>
      <c r="F95" s="97"/>
      <c r="G95" s="97"/>
      <c r="H95" s="97"/>
      <c r="I95" s="97"/>
      <c r="J95" s="98">
        <f>J96</f>
        <v>0</v>
      </c>
      <c r="L95" s="95"/>
    </row>
    <row r="96" spans="2:47" s="9" customFormat="1" ht="19.95" customHeight="1">
      <c r="B96" s="99"/>
      <c r="D96" s="100" t="s">
        <v>91</v>
      </c>
      <c r="E96" s="101"/>
      <c r="F96" s="101"/>
      <c r="G96" s="101"/>
      <c r="H96" s="101"/>
      <c r="I96" s="101"/>
      <c r="J96" s="102">
        <f>J116</f>
        <v>0</v>
      </c>
      <c r="L96" s="99"/>
    </row>
    <row r="97" spans="2:12" s="1" customFormat="1" ht="21.75" customHeight="1">
      <c r="B97" s="28"/>
      <c r="L97" s="28"/>
    </row>
    <row r="98" spans="2:12" s="1" customFormat="1" ht="6.9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28"/>
    </row>
    <row r="102" spans="2:12" s="1" customFormat="1" ht="6.9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28"/>
    </row>
    <row r="103" spans="2:12" s="1" customFormat="1" ht="24.9" customHeight="1">
      <c r="B103" s="28"/>
      <c r="C103" s="17" t="s">
        <v>92</v>
      </c>
      <c r="L103" s="28"/>
    </row>
    <row r="104" spans="2:12" s="1" customFormat="1" ht="6.9" customHeight="1">
      <c r="B104" s="28"/>
      <c r="L104" s="28"/>
    </row>
    <row r="105" spans="2:12" s="1" customFormat="1" ht="12" customHeight="1">
      <c r="B105" s="28"/>
      <c r="C105" s="23" t="s">
        <v>16</v>
      </c>
      <c r="L105" s="28"/>
    </row>
    <row r="106" spans="2:12" s="1" customFormat="1" ht="16.5" customHeight="1">
      <c r="B106" s="28"/>
      <c r="E106" s="163" t="str">
        <f>E7</f>
        <v>Břeclav, J. Palacha</v>
      </c>
      <c r="F106" s="176"/>
      <c r="G106" s="176"/>
      <c r="H106" s="176"/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20</v>
      </c>
      <c r="F108" s="21" t="str">
        <f>F10</f>
        <v xml:space="preserve"> </v>
      </c>
      <c r="I108" s="23" t="s">
        <v>22</v>
      </c>
      <c r="J108" s="48" t="str">
        <f>IF(J10="","",J10)</f>
        <v/>
      </c>
      <c r="L108" s="28"/>
    </row>
    <row r="109" spans="2:12" s="1" customFormat="1" ht="6.9" customHeight="1">
      <c r="B109" s="28"/>
      <c r="L109" s="28"/>
    </row>
    <row r="110" spans="2:12" s="1" customFormat="1" ht="15.15" customHeight="1">
      <c r="B110" s="28"/>
      <c r="C110" s="23" t="s">
        <v>24</v>
      </c>
      <c r="F110" s="21" t="str">
        <f>E13</f>
        <v>Vodovody a kanalizace Břeclav, a.s.</v>
      </c>
      <c r="I110" s="23" t="s">
        <v>32</v>
      </c>
      <c r="J110" s="26" t="str">
        <f>E19</f>
        <v xml:space="preserve"> </v>
      </c>
      <c r="L110" s="28"/>
    </row>
    <row r="111" spans="2:12" s="1" customFormat="1" ht="15.15" customHeight="1">
      <c r="B111" s="28"/>
      <c r="C111" s="23" t="s">
        <v>30</v>
      </c>
      <c r="F111" s="21" t="str">
        <f>IF(E16="","",E16)</f>
        <v>Vyplň údaj</v>
      </c>
      <c r="I111" s="23" t="s">
        <v>33</v>
      </c>
      <c r="J111" s="26" t="str">
        <f>E22</f>
        <v xml:space="preserve"> </v>
      </c>
      <c r="L111" s="28"/>
    </row>
    <row r="112" spans="2:12" s="1" customFormat="1" ht="10.35" customHeight="1">
      <c r="B112" s="28"/>
      <c r="L112" s="28"/>
    </row>
    <row r="113" spans="2:65" s="10" customFormat="1" ht="29.25" customHeight="1">
      <c r="B113" s="103"/>
      <c r="C113" s="104" t="s">
        <v>93</v>
      </c>
      <c r="D113" s="105" t="s">
        <v>61</v>
      </c>
      <c r="E113" s="105" t="s">
        <v>57</v>
      </c>
      <c r="F113" s="105" t="s">
        <v>58</v>
      </c>
      <c r="G113" s="105" t="s">
        <v>94</v>
      </c>
      <c r="H113" s="105" t="s">
        <v>95</v>
      </c>
      <c r="I113" s="105" t="s">
        <v>96</v>
      </c>
      <c r="J113" s="106" t="s">
        <v>87</v>
      </c>
      <c r="K113" s="107" t="s">
        <v>97</v>
      </c>
      <c r="L113" s="103"/>
      <c r="M113" s="55" t="s">
        <v>1</v>
      </c>
      <c r="N113" s="56" t="s">
        <v>40</v>
      </c>
      <c r="O113" s="56" t="s">
        <v>98</v>
      </c>
      <c r="P113" s="56" t="s">
        <v>99</v>
      </c>
      <c r="Q113" s="56" t="s">
        <v>100</v>
      </c>
      <c r="R113" s="56" t="s">
        <v>101</v>
      </c>
      <c r="S113" s="56" t="s">
        <v>102</v>
      </c>
      <c r="T113" s="57" t="s">
        <v>103</v>
      </c>
    </row>
    <row r="114" spans="2:65" s="1" customFormat="1" ht="22.8" customHeight="1">
      <c r="B114" s="28"/>
      <c r="C114" s="60" t="s">
        <v>104</v>
      </c>
      <c r="J114" s="108">
        <f>J115</f>
        <v>0</v>
      </c>
      <c r="L114" s="28"/>
      <c r="M114" s="58"/>
      <c r="N114" s="49"/>
      <c r="O114" s="49"/>
      <c r="P114" s="109" t="e">
        <f>P115+#REF!</f>
        <v>#REF!</v>
      </c>
      <c r="Q114" s="49"/>
      <c r="R114" s="109" t="e">
        <f>R115+#REF!</f>
        <v>#REF!</v>
      </c>
      <c r="S114" s="49"/>
      <c r="T114" s="110" t="e">
        <f>T115+#REF!</f>
        <v>#REF!</v>
      </c>
      <c r="AT114" s="13" t="s">
        <v>75</v>
      </c>
      <c r="AU114" s="13" t="s">
        <v>89</v>
      </c>
      <c r="BK114" s="111" t="e">
        <f>BK115+#REF!</f>
        <v>#REF!</v>
      </c>
    </row>
    <row r="115" spans="2:65" s="11" customFormat="1" ht="25.95" customHeight="1">
      <c r="B115" s="112"/>
      <c r="D115" s="113" t="s">
        <v>75</v>
      </c>
      <c r="E115" s="114" t="s">
        <v>105</v>
      </c>
      <c r="F115" s="114" t="s">
        <v>106</v>
      </c>
      <c r="I115" s="115"/>
      <c r="J115" s="116">
        <f>J116</f>
        <v>0</v>
      </c>
      <c r="L115" s="112"/>
      <c r="M115" s="117"/>
      <c r="P115" s="118" t="e">
        <f>#REF!+#REF!+#REF!+P116+#REF!+#REF!+#REF!</f>
        <v>#REF!</v>
      </c>
      <c r="R115" s="118" t="e">
        <f>#REF!+#REF!+#REF!+R116+#REF!+#REF!+#REF!</f>
        <v>#REF!</v>
      </c>
      <c r="T115" s="119" t="e">
        <f>#REF!+#REF!+#REF!+T116+#REF!+#REF!+#REF!</f>
        <v>#REF!</v>
      </c>
      <c r="AR115" s="113" t="s">
        <v>81</v>
      </c>
      <c r="AT115" s="120" t="s">
        <v>75</v>
      </c>
      <c r="AU115" s="120" t="s">
        <v>76</v>
      </c>
      <c r="AY115" s="113" t="s">
        <v>107</v>
      </c>
      <c r="BK115" s="121" t="e">
        <f>#REF!+#REF!+#REF!+BK116+#REF!+#REF!+#REF!</f>
        <v>#REF!</v>
      </c>
    </row>
    <row r="116" spans="2:65" s="11" customFormat="1" ht="22.8" customHeight="1">
      <c r="B116" s="112"/>
      <c r="D116" s="113" t="s">
        <v>75</v>
      </c>
      <c r="E116" s="122" t="s">
        <v>112</v>
      </c>
      <c r="F116" s="122" t="s">
        <v>113</v>
      </c>
      <c r="I116" s="115"/>
      <c r="J116" s="123">
        <f>SUM(J117:J131)</f>
        <v>0</v>
      </c>
      <c r="L116" s="112"/>
      <c r="M116" s="117"/>
      <c r="P116" s="118">
        <f>SUM(P117:P131)</f>
        <v>0</v>
      </c>
      <c r="R116" s="118">
        <f>SUM(R117:R131)</f>
        <v>0</v>
      </c>
      <c r="T116" s="119">
        <f>SUM(T117:T131)</f>
        <v>0</v>
      </c>
      <c r="AR116" s="113" t="s">
        <v>81</v>
      </c>
      <c r="AT116" s="120" t="s">
        <v>75</v>
      </c>
      <c r="AU116" s="120" t="s">
        <v>81</v>
      </c>
      <c r="AY116" s="113" t="s">
        <v>107</v>
      </c>
      <c r="BK116" s="121">
        <f>SUM(BK117:BK131)</f>
        <v>0</v>
      </c>
    </row>
    <row r="117" spans="2:65" s="1" customFormat="1" ht="16.5" customHeight="1">
      <c r="B117" s="28"/>
      <c r="C117" s="124">
        <v>1</v>
      </c>
      <c r="D117" s="124" t="s">
        <v>108</v>
      </c>
      <c r="E117" s="125" t="s">
        <v>114</v>
      </c>
      <c r="F117" s="126" t="s">
        <v>115</v>
      </c>
      <c r="G117" s="127" t="s">
        <v>109</v>
      </c>
      <c r="H117" s="128">
        <v>121</v>
      </c>
      <c r="I117" s="129"/>
      <c r="J117" s="130">
        <f t="shared" ref="J117:J131" si="0">ROUND(I117*H117,2)</f>
        <v>0</v>
      </c>
      <c r="K117" s="131"/>
      <c r="L117" s="28"/>
      <c r="M117" s="132" t="s">
        <v>1</v>
      </c>
      <c r="N117" s="133" t="s">
        <v>41</v>
      </c>
      <c r="P117" s="134">
        <f t="shared" ref="P117:P131" si="1">O117*H117</f>
        <v>0</v>
      </c>
      <c r="Q117" s="134">
        <v>0</v>
      </c>
      <c r="R117" s="134">
        <f t="shared" ref="R117:R131" si="2">Q117*H117</f>
        <v>0</v>
      </c>
      <c r="S117" s="134">
        <v>0</v>
      </c>
      <c r="T117" s="135">
        <f t="shared" ref="T117:T131" si="3">S117*H117</f>
        <v>0</v>
      </c>
      <c r="AR117" s="136" t="s">
        <v>110</v>
      </c>
      <c r="AT117" s="136" t="s">
        <v>108</v>
      </c>
      <c r="AU117" s="136" t="s">
        <v>83</v>
      </c>
      <c r="AY117" s="13" t="s">
        <v>107</v>
      </c>
      <c r="BE117" s="137">
        <f t="shared" ref="BE117:BE131" si="4">IF(N117="základní",J117,0)</f>
        <v>0</v>
      </c>
      <c r="BF117" s="137">
        <f t="shared" ref="BF117:BF131" si="5">IF(N117="snížená",J117,0)</f>
        <v>0</v>
      </c>
      <c r="BG117" s="137">
        <f t="shared" ref="BG117:BG131" si="6">IF(N117="zákl. přenesená",J117,0)</f>
        <v>0</v>
      </c>
      <c r="BH117" s="137">
        <f t="shared" ref="BH117:BH131" si="7">IF(N117="sníž. přenesená",J117,0)</f>
        <v>0</v>
      </c>
      <c r="BI117" s="137">
        <f t="shared" ref="BI117:BI131" si="8">IF(N117="nulová",J117,0)</f>
        <v>0</v>
      </c>
      <c r="BJ117" s="13" t="s">
        <v>81</v>
      </c>
      <c r="BK117" s="137">
        <f t="shared" ref="BK117:BK131" si="9">ROUND(I117*H117,2)</f>
        <v>0</v>
      </c>
      <c r="BL117" s="13" t="s">
        <v>110</v>
      </c>
      <c r="BM117" s="136" t="s">
        <v>116</v>
      </c>
    </row>
    <row r="118" spans="2:65" s="1" customFormat="1" ht="21.75" customHeight="1">
      <c r="B118" s="28"/>
      <c r="C118" s="124">
        <v>2</v>
      </c>
      <c r="D118" s="124" t="s">
        <v>108</v>
      </c>
      <c r="E118" s="125" t="s">
        <v>117</v>
      </c>
      <c r="F118" s="126" t="s">
        <v>118</v>
      </c>
      <c r="G118" s="127" t="s">
        <v>109</v>
      </c>
      <c r="H118" s="128">
        <v>121</v>
      </c>
      <c r="I118" s="129"/>
      <c r="J118" s="130">
        <f t="shared" si="0"/>
        <v>0</v>
      </c>
      <c r="K118" s="131"/>
      <c r="L118" s="28"/>
      <c r="M118" s="132" t="s">
        <v>1</v>
      </c>
      <c r="N118" s="133" t="s">
        <v>41</v>
      </c>
      <c r="P118" s="134">
        <f t="shared" si="1"/>
        <v>0</v>
      </c>
      <c r="Q118" s="134">
        <v>0</v>
      </c>
      <c r="R118" s="134">
        <f t="shared" si="2"/>
        <v>0</v>
      </c>
      <c r="S118" s="134">
        <v>0</v>
      </c>
      <c r="T118" s="135">
        <f t="shared" si="3"/>
        <v>0</v>
      </c>
      <c r="AR118" s="136" t="s">
        <v>110</v>
      </c>
      <c r="AT118" s="136" t="s">
        <v>108</v>
      </c>
      <c r="AU118" s="136" t="s">
        <v>83</v>
      </c>
      <c r="AY118" s="13" t="s">
        <v>107</v>
      </c>
      <c r="BE118" s="137">
        <f t="shared" si="4"/>
        <v>0</v>
      </c>
      <c r="BF118" s="137">
        <f t="shared" si="5"/>
        <v>0</v>
      </c>
      <c r="BG118" s="137">
        <f t="shared" si="6"/>
        <v>0</v>
      </c>
      <c r="BH118" s="137">
        <f t="shared" si="7"/>
        <v>0</v>
      </c>
      <c r="BI118" s="137">
        <f t="shared" si="8"/>
        <v>0</v>
      </c>
      <c r="BJ118" s="13" t="s">
        <v>81</v>
      </c>
      <c r="BK118" s="137">
        <f t="shared" si="9"/>
        <v>0</v>
      </c>
      <c r="BL118" s="13" t="s">
        <v>110</v>
      </c>
      <c r="BM118" s="136" t="s">
        <v>119</v>
      </c>
    </row>
    <row r="119" spans="2:65" s="1" customFormat="1" ht="16.5" customHeight="1">
      <c r="B119" s="28"/>
      <c r="C119" s="124">
        <v>3</v>
      </c>
      <c r="D119" s="124" t="s">
        <v>108</v>
      </c>
      <c r="E119" s="125" t="s">
        <v>120</v>
      </c>
      <c r="F119" s="126" t="s">
        <v>147</v>
      </c>
      <c r="G119" s="127" t="s">
        <v>111</v>
      </c>
      <c r="H119" s="128">
        <v>15</v>
      </c>
      <c r="I119" s="129"/>
      <c r="J119" s="130">
        <f t="shared" si="0"/>
        <v>0</v>
      </c>
      <c r="K119" s="131"/>
      <c r="L119" s="28"/>
      <c r="M119" s="132" t="s">
        <v>1</v>
      </c>
      <c r="N119" s="133" t="s">
        <v>41</v>
      </c>
      <c r="P119" s="134">
        <f t="shared" si="1"/>
        <v>0</v>
      </c>
      <c r="Q119" s="134">
        <v>0</v>
      </c>
      <c r="R119" s="134">
        <f t="shared" si="2"/>
        <v>0</v>
      </c>
      <c r="S119" s="134">
        <v>0</v>
      </c>
      <c r="T119" s="135">
        <f t="shared" si="3"/>
        <v>0</v>
      </c>
      <c r="AR119" s="136" t="s">
        <v>110</v>
      </c>
      <c r="AT119" s="136" t="s">
        <v>108</v>
      </c>
      <c r="AU119" s="136" t="s">
        <v>83</v>
      </c>
      <c r="AY119" s="13" t="s">
        <v>107</v>
      </c>
      <c r="BE119" s="137">
        <f t="shared" si="4"/>
        <v>0</v>
      </c>
      <c r="BF119" s="137">
        <f t="shared" si="5"/>
        <v>0</v>
      </c>
      <c r="BG119" s="137">
        <f t="shared" si="6"/>
        <v>0</v>
      </c>
      <c r="BH119" s="137">
        <f t="shared" si="7"/>
        <v>0</v>
      </c>
      <c r="BI119" s="137">
        <f t="shared" si="8"/>
        <v>0</v>
      </c>
      <c r="BJ119" s="13" t="s">
        <v>81</v>
      </c>
      <c r="BK119" s="137">
        <f t="shared" si="9"/>
        <v>0</v>
      </c>
      <c r="BL119" s="13" t="s">
        <v>110</v>
      </c>
      <c r="BM119" s="136" t="s">
        <v>121</v>
      </c>
    </row>
    <row r="120" spans="2:65" s="1" customFormat="1" ht="21.75" customHeight="1">
      <c r="B120" s="28"/>
      <c r="C120" s="124">
        <v>4</v>
      </c>
      <c r="D120" s="124" t="s">
        <v>108</v>
      </c>
      <c r="E120" s="125" t="s">
        <v>122</v>
      </c>
      <c r="F120" s="126" t="s">
        <v>148</v>
      </c>
      <c r="G120" s="127" t="s">
        <v>123</v>
      </c>
      <c r="H120" s="128">
        <v>14</v>
      </c>
      <c r="I120" s="129"/>
      <c r="J120" s="130">
        <f t="shared" si="0"/>
        <v>0</v>
      </c>
      <c r="K120" s="131"/>
      <c r="L120" s="28"/>
      <c r="M120" s="132" t="s">
        <v>1</v>
      </c>
      <c r="N120" s="133" t="s">
        <v>41</v>
      </c>
      <c r="P120" s="134">
        <f t="shared" si="1"/>
        <v>0</v>
      </c>
      <c r="Q120" s="134">
        <v>0</v>
      </c>
      <c r="R120" s="134">
        <f t="shared" si="2"/>
        <v>0</v>
      </c>
      <c r="S120" s="134">
        <v>0</v>
      </c>
      <c r="T120" s="135">
        <f t="shared" si="3"/>
        <v>0</v>
      </c>
      <c r="AR120" s="136" t="s">
        <v>110</v>
      </c>
      <c r="AT120" s="136" t="s">
        <v>108</v>
      </c>
      <c r="AU120" s="136" t="s">
        <v>83</v>
      </c>
      <c r="AY120" s="13" t="s">
        <v>107</v>
      </c>
      <c r="BE120" s="137">
        <f t="shared" si="4"/>
        <v>0</v>
      </c>
      <c r="BF120" s="137">
        <f t="shared" si="5"/>
        <v>0</v>
      </c>
      <c r="BG120" s="137">
        <f t="shared" si="6"/>
        <v>0</v>
      </c>
      <c r="BH120" s="137">
        <f t="shared" si="7"/>
        <v>0</v>
      </c>
      <c r="BI120" s="137">
        <f t="shared" si="8"/>
        <v>0</v>
      </c>
      <c r="BJ120" s="13" t="s">
        <v>81</v>
      </c>
      <c r="BK120" s="137">
        <f t="shared" si="9"/>
        <v>0</v>
      </c>
      <c r="BL120" s="13" t="s">
        <v>110</v>
      </c>
      <c r="BM120" s="136" t="s">
        <v>124</v>
      </c>
    </row>
    <row r="121" spans="2:65" s="1" customFormat="1" ht="34.200000000000003" customHeight="1">
      <c r="B121" s="28"/>
      <c r="C121" s="124">
        <v>6</v>
      </c>
      <c r="D121" s="124" t="s">
        <v>108</v>
      </c>
      <c r="E121" s="125" t="s">
        <v>126</v>
      </c>
      <c r="F121" s="126" t="s">
        <v>156</v>
      </c>
      <c r="G121" s="127" t="s">
        <v>109</v>
      </c>
      <c r="H121" s="128">
        <v>121</v>
      </c>
      <c r="I121" s="129"/>
      <c r="J121" s="130">
        <f t="shared" si="0"/>
        <v>0</v>
      </c>
      <c r="K121" s="131"/>
      <c r="L121" s="28"/>
      <c r="M121" s="132" t="s">
        <v>1</v>
      </c>
      <c r="N121" s="133" t="s">
        <v>41</v>
      </c>
      <c r="P121" s="134">
        <f t="shared" si="1"/>
        <v>0</v>
      </c>
      <c r="Q121" s="134">
        <v>0</v>
      </c>
      <c r="R121" s="134">
        <f t="shared" si="2"/>
        <v>0</v>
      </c>
      <c r="S121" s="134">
        <v>0</v>
      </c>
      <c r="T121" s="135">
        <f t="shared" si="3"/>
        <v>0</v>
      </c>
      <c r="AR121" s="136" t="s">
        <v>110</v>
      </c>
      <c r="AT121" s="136" t="s">
        <v>108</v>
      </c>
      <c r="AU121" s="136" t="s">
        <v>83</v>
      </c>
      <c r="AY121" s="13" t="s">
        <v>107</v>
      </c>
      <c r="BE121" s="137">
        <f t="shared" si="4"/>
        <v>0</v>
      </c>
      <c r="BF121" s="137">
        <f t="shared" si="5"/>
        <v>0</v>
      </c>
      <c r="BG121" s="137">
        <f t="shared" si="6"/>
        <v>0</v>
      </c>
      <c r="BH121" s="137">
        <f t="shared" si="7"/>
        <v>0</v>
      </c>
      <c r="BI121" s="137">
        <f t="shared" si="8"/>
        <v>0</v>
      </c>
      <c r="BJ121" s="13" t="s">
        <v>81</v>
      </c>
      <c r="BK121" s="137">
        <f t="shared" si="9"/>
        <v>0</v>
      </c>
      <c r="BL121" s="13" t="s">
        <v>110</v>
      </c>
      <c r="BM121" s="136" t="s">
        <v>125</v>
      </c>
    </row>
    <row r="122" spans="2:65" s="1" customFormat="1" ht="21.75" customHeight="1">
      <c r="B122" s="28"/>
      <c r="C122" s="124">
        <v>8</v>
      </c>
      <c r="D122" s="124" t="s">
        <v>108</v>
      </c>
      <c r="E122" s="125" t="s">
        <v>128</v>
      </c>
      <c r="F122" s="126" t="s">
        <v>149</v>
      </c>
      <c r="G122" s="127" t="s">
        <v>123</v>
      </c>
      <c r="H122" s="128">
        <v>20</v>
      </c>
      <c r="I122" s="129"/>
      <c r="J122" s="130">
        <f t="shared" si="0"/>
        <v>0</v>
      </c>
      <c r="K122" s="131"/>
      <c r="L122" s="28"/>
      <c r="M122" s="132" t="s">
        <v>1</v>
      </c>
      <c r="N122" s="133" t="s">
        <v>41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110</v>
      </c>
      <c r="AT122" s="136" t="s">
        <v>108</v>
      </c>
      <c r="AU122" s="136" t="s">
        <v>83</v>
      </c>
      <c r="AY122" s="13" t="s">
        <v>107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13" t="s">
        <v>81</v>
      </c>
      <c r="BK122" s="137">
        <f t="shared" si="9"/>
        <v>0</v>
      </c>
      <c r="BL122" s="13" t="s">
        <v>110</v>
      </c>
      <c r="BM122" s="136" t="s">
        <v>127</v>
      </c>
    </row>
    <row r="123" spans="2:65" s="1" customFormat="1" ht="24.15" customHeight="1">
      <c r="B123" s="28"/>
      <c r="C123" s="124">
        <v>10</v>
      </c>
      <c r="D123" s="124" t="s">
        <v>108</v>
      </c>
      <c r="E123" s="125" t="s">
        <v>130</v>
      </c>
      <c r="F123" s="126" t="s">
        <v>150</v>
      </c>
      <c r="G123" s="127" t="s">
        <v>123</v>
      </c>
      <c r="H123" s="128">
        <v>20</v>
      </c>
      <c r="I123" s="129"/>
      <c r="J123" s="130">
        <f t="shared" si="0"/>
        <v>0</v>
      </c>
      <c r="K123" s="131"/>
      <c r="L123" s="28"/>
      <c r="M123" s="132" t="s">
        <v>1</v>
      </c>
      <c r="N123" s="133" t="s">
        <v>41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110</v>
      </c>
      <c r="AT123" s="136" t="s">
        <v>108</v>
      </c>
      <c r="AU123" s="136" t="s">
        <v>83</v>
      </c>
      <c r="AY123" s="13" t="s">
        <v>107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13" t="s">
        <v>81</v>
      </c>
      <c r="BK123" s="137">
        <f t="shared" si="9"/>
        <v>0</v>
      </c>
      <c r="BL123" s="13" t="s">
        <v>110</v>
      </c>
      <c r="BM123" s="136" t="s">
        <v>129</v>
      </c>
    </row>
    <row r="124" spans="2:65" s="1" customFormat="1" ht="24.15" customHeight="1">
      <c r="B124" s="28"/>
      <c r="C124" s="124">
        <v>11</v>
      </c>
      <c r="D124" s="124"/>
      <c r="E124" s="125" t="s">
        <v>133</v>
      </c>
      <c r="F124" s="126" t="s">
        <v>157</v>
      </c>
      <c r="G124" s="127" t="s">
        <v>123</v>
      </c>
      <c r="H124" s="128">
        <v>1</v>
      </c>
      <c r="I124" s="129"/>
      <c r="J124" s="130">
        <f t="shared" si="0"/>
        <v>0</v>
      </c>
      <c r="K124" s="131"/>
      <c r="L124" s="28"/>
      <c r="M124" s="132"/>
      <c r="N124" s="133"/>
      <c r="P124" s="134">
        <f t="shared" si="1"/>
        <v>0</v>
      </c>
      <c r="Q124" s="134"/>
      <c r="R124" s="134"/>
      <c r="S124" s="134"/>
      <c r="T124" s="135"/>
      <c r="AR124" s="136"/>
      <c r="AT124" s="136"/>
      <c r="AU124" s="136"/>
      <c r="AY124" s="13"/>
      <c r="BE124" s="137"/>
      <c r="BF124" s="137"/>
      <c r="BG124" s="137"/>
      <c r="BH124" s="137"/>
      <c r="BI124" s="137"/>
      <c r="BJ124" s="13"/>
      <c r="BK124" s="137">
        <f t="shared" si="9"/>
        <v>0</v>
      </c>
      <c r="BL124" s="13"/>
      <c r="BM124" s="136"/>
    </row>
    <row r="125" spans="2:65" s="1" customFormat="1" ht="24.15" customHeight="1">
      <c r="B125" s="28"/>
      <c r="C125" s="124">
        <v>12</v>
      </c>
      <c r="D125" s="124" t="s">
        <v>108</v>
      </c>
      <c r="E125" s="125" t="s">
        <v>137</v>
      </c>
      <c r="F125" s="126" t="s">
        <v>158</v>
      </c>
      <c r="G125" s="127" t="s">
        <v>123</v>
      </c>
      <c r="H125" s="128">
        <v>1</v>
      </c>
      <c r="I125" s="129"/>
      <c r="J125" s="130">
        <f t="shared" si="0"/>
        <v>0</v>
      </c>
      <c r="K125" s="131"/>
      <c r="L125" s="28"/>
      <c r="M125" s="132"/>
      <c r="N125" s="133"/>
      <c r="P125" s="134">
        <f t="shared" si="1"/>
        <v>0</v>
      </c>
      <c r="Q125" s="134"/>
      <c r="R125" s="134"/>
      <c r="S125" s="134"/>
      <c r="T125" s="135"/>
      <c r="AR125" s="136"/>
      <c r="AT125" s="136"/>
      <c r="AU125" s="136"/>
      <c r="AY125" s="13"/>
      <c r="BE125" s="137"/>
      <c r="BF125" s="137"/>
      <c r="BG125" s="137"/>
      <c r="BH125" s="137"/>
      <c r="BI125" s="137"/>
      <c r="BJ125" s="13"/>
      <c r="BK125" s="137">
        <f t="shared" si="9"/>
        <v>0</v>
      </c>
      <c r="BL125" s="13"/>
      <c r="BM125" s="136"/>
    </row>
    <row r="126" spans="2:65" s="1" customFormat="1" ht="24.15" customHeight="1">
      <c r="B126" s="28"/>
      <c r="C126" s="124">
        <v>15</v>
      </c>
      <c r="D126" s="124" t="s">
        <v>108</v>
      </c>
      <c r="E126" s="125" t="s">
        <v>144</v>
      </c>
      <c r="F126" s="126" t="s">
        <v>131</v>
      </c>
      <c r="G126" s="127" t="s">
        <v>109</v>
      </c>
      <c r="H126" s="128">
        <v>121</v>
      </c>
      <c r="I126" s="129"/>
      <c r="J126" s="130">
        <f t="shared" si="0"/>
        <v>0</v>
      </c>
      <c r="K126" s="131"/>
      <c r="L126" s="28"/>
      <c r="M126" s="132" t="s">
        <v>1</v>
      </c>
      <c r="N126" s="133" t="s">
        <v>41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110</v>
      </c>
      <c r="AT126" s="136" t="s">
        <v>108</v>
      </c>
      <c r="AU126" s="136" t="s">
        <v>83</v>
      </c>
      <c r="AY126" s="13" t="s">
        <v>107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13" t="s">
        <v>81</v>
      </c>
      <c r="BK126" s="137">
        <f t="shared" si="9"/>
        <v>0</v>
      </c>
      <c r="BL126" s="13" t="s">
        <v>110</v>
      </c>
      <c r="BM126" s="136" t="s">
        <v>132</v>
      </c>
    </row>
    <row r="127" spans="2:65" s="1" customFormat="1" ht="24.15" customHeight="1">
      <c r="B127" s="28"/>
      <c r="C127" s="124">
        <v>17</v>
      </c>
      <c r="D127" s="124" t="s">
        <v>108</v>
      </c>
      <c r="E127" s="125" t="s">
        <v>151</v>
      </c>
      <c r="F127" s="126" t="s">
        <v>134</v>
      </c>
      <c r="G127" s="127" t="s">
        <v>135</v>
      </c>
      <c r="H127" s="128">
        <v>1</v>
      </c>
      <c r="I127" s="129"/>
      <c r="J127" s="130">
        <f t="shared" si="0"/>
        <v>0</v>
      </c>
      <c r="K127" s="131"/>
      <c r="L127" s="28"/>
      <c r="M127" s="132" t="s">
        <v>1</v>
      </c>
      <c r="N127" s="133" t="s">
        <v>41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110</v>
      </c>
      <c r="AT127" s="136" t="s">
        <v>108</v>
      </c>
      <c r="AU127" s="136" t="s">
        <v>83</v>
      </c>
      <c r="AY127" s="13" t="s">
        <v>107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13" t="s">
        <v>81</v>
      </c>
      <c r="BK127" s="137">
        <f t="shared" si="9"/>
        <v>0</v>
      </c>
      <c r="BL127" s="13" t="s">
        <v>110</v>
      </c>
      <c r="BM127" s="136" t="s">
        <v>136</v>
      </c>
    </row>
    <row r="128" spans="2:65" s="1" customFormat="1" ht="16.5" customHeight="1">
      <c r="B128" s="28"/>
      <c r="C128" s="124">
        <v>18</v>
      </c>
      <c r="D128" s="124" t="s">
        <v>108</v>
      </c>
      <c r="E128" s="125" t="s">
        <v>152</v>
      </c>
      <c r="F128" s="126" t="s">
        <v>138</v>
      </c>
      <c r="G128" s="127" t="s">
        <v>135</v>
      </c>
      <c r="H128" s="128">
        <v>1</v>
      </c>
      <c r="I128" s="129"/>
      <c r="J128" s="130">
        <f t="shared" si="0"/>
        <v>0</v>
      </c>
      <c r="K128" s="131"/>
      <c r="L128" s="28"/>
      <c r="M128" s="132" t="s">
        <v>1</v>
      </c>
      <c r="N128" s="133" t="s">
        <v>41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110</v>
      </c>
      <c r="AT128" s="136" t="s">
        <v>108</v>
      </c>
      <c r="AU128" s="136" t="s">
        <v>83</v>
      </c>
      <c r="AY128" s="13" t="s">
        <v>107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13" t="s">
        <v>81</v>
      </c>
      <c r="BK128" s="137">
        <f t="shared" si="9"/>
        <v>0</v>
      </c>
      <c r="BL128" s="13" t="s">
        <v>110</v>
      </c>
      <c r="BM128" s="136" t="s">
        <v>139</v>
      </c>
    </row>
    <row r="129" spans="2:65" s="1" customFormat="1" ht="16.5" customHeight="1">
      <c r="B129" s="28"/>
      <c r="C129" s="124">
        <v>19</v>
      </c>
      <c r="D129" s="124" t="s">
        <v>108</v>
      </c>
      <c r="E129" s="125" t="s">
        <v>153</v>
      </c>
      <c r="F129" s="126" t="s">
        <v>140</v>
      </c>
      <c r="G129" s="127" t="s">
        <v>135</v>
      </c>
      <c r="H129" s="128">
        <v>1</v>
      </c>
      <c r="I129" s="129"/>
      <c r="J129" s="130">
        <f t="shared" si="0"/>
        <v>0</v>
      </c>
      <c r="K129" s="131"/>
      <c r="L129" s="28"/>
      <c r="M129" s="132" t="s">
        <v>1</v>
      </c>
      <c r="N129" s="133" t="s">
        <v>41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110</v>
      </c>
      <c r="AT129" s="136" t="s">
        <v>108</v>
      </c>
      <c r="AU129" s="136" t="s">
        <v>83</v>
      </c>
      <c r="AY129" s="13" t="s">
        <v>107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13" t="s">
        <v>81</v>
      </c>
      <c r="BK129" s="137">
        <f t="shared" si="9"/>
        <v>0</v>
      </c>
      <c r="BL129" s="13" t="s">
        <v>110</v>
      </c>
      <c r="BM129" s="136" t="s">
        <v>141</v>
      </c>
    </row>
    <row r="130" spans="2:65" s="1" customFormat="1" ht="16.5" customHeight="1">
      <c r="B130" s="28"/>
      <c r="C130" s="124">
        <v>20</v>
      </c>
      <c r="D130" s="124" t="s">
        <v>108</v>
      </c>
      <c r="E130" s="125" t="s">
        <v>154</v>
      </c>
      <c r="F130" s="126" t="s">
        <v>142</v>
      </c>
      <c r="G130" s="127" t="s">
        <v>135</v>
      </c>
      <c r="H130" s="128">
        <v>1</v>
      </c>
      <c r="I130" s="129"/>
      <c r="J130" s="130">
        <f t="shared" si="0"/>
        <v>0</v>
      </c>
      <c r="K130" s="131"/>
      <c r="L130" s="28"/>
      <c r="M130" s="132" t="s">
        <v>1</v>
      </c>
      <c r="N130" s="133" t="s">
        <v>41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110</v>
      </c>
      <c r="AT130" s="136" t="s">
        <v>108</v>
      </c>
      <c r="AU130" s="136" t="s">
        <v>83</v>
      </c>
      <c r="AY130" s="13" t="s">
        <v>107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13" t="s">
        <v>81</v>
      </c>
      <c r="BK130" s="137">
        <f t="shared" si="9"/>
        <v>0</v>
      </c>
      <c r="BL130" s="13" t="s">
        <v>110</v>
      </c>
      <c r="BM130" s="136" t="s">
        <v>143</v>
      </c>
    </row>
    <row r="131" spans="2:65" s="1" customFormat="1" ht="16.5" customHeight="1">
      <c r="B131" s="28"/>
      <c r="C131" s="124">
        <v>21</v>
      </c>
      <c r="D131" s="124" t="s">
        <v>108</v>
      </c>
      <c r="E131" s="125" t="s">
        <v>155</v>
      </c>
      <c r="F131" s="126" t="s">
        <v>145</v>
      </c>
      <c r="G131" s="127" t="s">
        <v>135</v>
      </c>
      <c r="H131" s="128">
        <v>1</v>
      </c>
      <c r="I131" s="129"/>
      <c r="J131" s="130">
        <f t="shared" si="0"/>
        <v>0</v>
      </c>
      <c r="K131" s="131"/>
      <c r="L131" s="28"/>
      <c r="M131" s="132" t="s">
        <v>1</v>
      </c>
      <c r="N131" s="133" t="s">
        <v>41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 t="s">
        <v>110</v>
      </c>
      <c r="AT131" s="136" t="s">
        <v>108</v>
      </c>
      <c r="AU131" s="136" t="s">
        <v>83</v>
      </c>
      <c r="AY131" s="13" t="s">
        <v>107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13" t="s">
        <v>81</v>
      </c>
      <c r="BK131" s="137">
        <f t="shared" si="9"/>
        <v>0</v>
      </c>
      <c r="BL131" s="13" t="s">
        <v>110</v>
      </c>
      <c r="BM131" s="136" t="s">
        <v>146</v>
      </c>
    </row>
    <row r="132" spans="2:65" s="1" customFormat="1" ht="6.9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8"/>
    </row>
  </sheetData>
  <mergeCells count="6">
    <mergeCell ref="E106:H106"/>
    <mergeCell ref="L2:V2"/>
    <mergeCell ref="E7:H7"/>
    <mergeCell ref="E16:H16"/>
    <mergeCell ref="E25:H25"/>
    <mergeCell ref="E85:H85"/>
  </mergeCells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Mikulov, Na Hradbách</vt:lpstr>
      <vt:lpstr>'Rekapitulace stavby'!Názvy_tisku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2025-02-21T08:18:10Z</dcterms:created>
  <dcterms:modified xsi:type="dcterms:W3CDTF">2025-07-11T07:26:26Z</dcterms:modified>
</cp:coreProperties>
</file>